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 Ryan\Documents\"/>
    </mc:Choice>
  </mc:AlternateContent>
  <xr:revisionPtr revIDLastSave="0" documentId="8_{50D4F796-A3FE-49B9-B5AE-AF9A679470EE}" xr6:coauthVersionLast="45" xr6:coauthVersionMax="45" xr10:uidLastSave="{00000000-0000-0000-0000-000000000000}"/>
  <bookViews>
    <workbookView xWindow="-120" yWindow="-120" windowWidth="29040" windowHeight="15840" xr2:uid="{6E0224BC-2A88-4D7C-8D80-0C211B82B69C}"/>
  </bookViews>
  <sheets>
    <sheet name="Summary" sheetId="5" r:id="rId1"/>
    <sheet name="51% Case Image" sheetId="9" r:id="rId2"/>
    <sheet name="Rates" sheetId="2" r:id="rId3"/>
    <sheet name="Bond" sheetId="3" r:id="rId4"/>
    <sheet name="W-Bond" sheetId="7" r:id="rId5"/>
    <sheet name="Wifia Loan" sheetId="4" r:id="rId6"/>
    <sheet name="Rate Input" sheetId="1" r:id="rId7"/>
    <sheet name="Amort tech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5" l="1"/>
  <c r="G40" i="5"/>
  <c r="E45" i="5" l="1"/>
  <c r="H13" i="5"/>
  <c r="E46" i="5" l="1"/>
  <c r="E14" i="7"/>
  <c r="I8" i="6" s="1"/>
  <c r="M96" i="7"/>
  <c r="L96" i="7"/>
  <c r="K96" i="7"/>
  <c r="J96" i="7"/>
  <c r="J100" i="7"/>
  <c r="J106" i="7" s="1"/>
  <c r="N62" i="7"/>
  <c r="O62" i="7" s="1"/>
  <c r="P62" i="7" s="1"/>
  <c r="Q62" i="7" s="1"/>
  <c r="R62" i="7" s="1"/>
  <c r="S62" i="7" s="1"/>
  <c r="T62" i="7" s="1"/>
  <c r="U62" i="7" s="1"/>
  <c r="V62" i="7" s="1"/>
  <c r="W62" i="7" s="1"/>
  <c r="X62" i="7" s="1"/>
  <c r="Y62" i="7" s="1"/>
  <c r="Z62" i="7" s="1"/>
  <c r="AA62" i="7" s="1"/>
  <c r="AB62" i="7" s="1"/>
  <c r="AC62" i="7" s="1"/>
  <c r="AD62" i="7" s="1"/>
  <c r="AE62" i="7" s="1"/>
  <c r="AF62" i="7" s="1"/>
  <c r="AG62" i="7" s="1"/>
  <c r="AH62" i="7" s="1"/>
  <c r="AI62" i="7" s="1"/>
  <c r="AJ62" i="7" s="1"/>
  <c r="AK62" i="7" s="1"/>
  <c r="AL62" i="7" s="1"/>
  <c r="AM62" i="7" s="1"/>
  <c r="AN62" i="7" s="1"/>
  <c r="AO62" i="7" s="1"/>
  <c r="AP62" i="7" s="1"/>
  <c r="AQ62" i="7" s="1"/>
  <c r="AR62" i="7" s="1"/>
  <c r="AS62" i="7" s="1"/>
  <c r="AT62" i="7" s="1"/>
  <c r="AU62" i="7" s="1"/>
  <c r="AV62" i="7" s="1"/>
  <c r="AW62" i="7" s="1"/>
  <c r="M62" i="7"/>
  <c r="J62" i="7"/>
  <c r="K62" i="7" s="1"/>
  <c r="L62" i="7" s="1"/>
  <c r="A30" i="7"/>
  <c r="J27" i="7"/>
  <c r="K27" i="7" s="1"/>
  <c r="E26" i="7"/>
  <c r="B29" i="7" s="1"/>
  <c r="A2" i="7"/>
  <c r="I9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B30" i="7" l="1"/>
  <c r="L27" i="7"/>
  <c r="A31" i="7"/>
  <c r="K100" i="7"/>
  <c r="A2" i="3"/>
  <c r="A2" i="2"/>
  <c r="L100" i="7" l="1"/>
  <c r="K106" i="7"/>
  <c r="B31" i="7"/>
  <c r="M27" i="7"/>
  <c r="A32" i="7"/>
  <c r="E43" i="5"/>
  <c r="B32" i="7" l="1"/>
  <c r="L106" i="7"/>
  <c r="M100" i="7"/>
  <c r="N27" i="7"/>
  <c r="A33" i="7"/>
  <c r="K7" i="2"/>
  <c r="E42" i="5"/>
  <c r="M106" i="7" l="1"/>
  <c r="N100" i="7"/>
  <c r="A34" i="7"/>
  <c r="B33" i="7"/>
  <c r="O27" i="7"/>
  <c r="T11" i="5"/>
  <c r="K11" i="2"/>
  <c r="K8" i="2"/>
  <c r="S5" i="7" s="1"/>
  <c r="N11" i="1"/>
  <c r="P27" i="7" l="1"/>
  <c r="A35" i="7"/>
  <c r="B34" i="7"/>
  <c r="N106" i="7"/>
  <c r="O100" i="7"/>
  <c r="P100" i="7" s="1"/>
  <c r="Q100" i="7" s="1"/>
  <c r="R100" i="7" s="1"/>
  <c r="S100" i="7" s="1"/>
  <c r="T100" i="7" s="1"/>
  <c r="U100" i="7" s="1"/>
  <c r="V100" i="7" s="1"/>
  <c r="W100" i="7" s="1"/>
  <c r="X100" i="7" s="1"/>
  <c r="Y100" i="7" s="1"/>
  <c r="Z100" i="7" s="1"/>
  <c r="AA100" i="7" s="1"/>
  <c r="AB100" i="7" s="1"/>
  <c r="AC100" i="7" s="1"/>
  <c r="AD100" i="7" s="1"/>
  <c r="AE100" i="7" s="1"/>
  <c r="AF100" i="7" s="1"/>
  <c r="AG100" i="7" s="1"/>
  <c r="AH100" i="7" s="1"/>
  <c r="AI100" i="7" s="1"/>
  <c r="AJ100" i="7" s="1"/>
  <c r="AK100" i="7" s="1"/>
  <c r="AL100" i="7" s="1"/>
  <c r="AM100" i="7" s="1"/>
  <c r="AN100" i="7" s="1"/>
  <c r="AO100" i="7" s="1"/>
  <c r="AP100" i="7" s="1"/>
  <c r="AQ100" i="7" s="1"/>
  <c r="AR100" i="7" s="1"/>
  <c r="AS100" i="7" s="1"/>
  <c r="AT100" i="7" s="1"/>
  <c r="AU100" i="7" s="1"/>
  <c r="AV100" i="7" s="1"/>
  <c r="AW100" i="7" s="1"/>
  <c r="J100" i="3"/>
  <c r="K100" i="3" s="1"/>
  <c r="L100" i="3" s="1"/>
  <c r="M100" i="3" s="1"/>
  <c r="N100" i="3" s="1"/>
  <c r="O100" i="3" s="1"/>
  <c r="P100" i="3" s="1"/>
  <c r="Q100" i="3" s="1"/>
  <c r="R100" i="3" s="1"/>
  <c r="S100" i="3" s="1"/>
  <c r="T100" i="3" s="1"/>
  <c r="U100" i="3" s="1"/>
  <c r="V100" i="3" s="1"/>
  <c r="W100" i="3" s="1"/>
  <c r="X100" i="3" s="1"/>
  <c r="Y100" i="3" s="1"/>
  <c r="Z100" i="3" s="1"/>
  <c r="AA100" i="3" s="1"/>
  <c r="AB100" i="3" s="1"/>
  <c r="AC100" i="3" s="1"/>
  <c r="AD100" i="3" s="1"/>
  <c r="AE100" i="3" s="1"/>
  <c r="AF100" i="3" s="1"/>
  <c r="AG100" i="3" s="1"/>
  <c r="AH100" i="3" s="1"/>
  <c r="AI100" i="3" s="1"/>
  <c r="AJ100" i="3" s="1"/>
  <c r="AK100" i="3" s="1"/>
  <c r="AL100" i="3" s="1"/>
  <c r="AM100" i="3" s="1"/>
  <c r="AN100" i="3" s="1"/>
  <c r="AO100" i="3" s="1"/>
  <c r="AP100" i="3" s="1"/>
  <c r="AQ100" i="3" s="1"/>
  <c r="AR100" i="3" s="1"/>
  <c r="AS100" i="3" s="1"/>
  <c r="AT100" i="3" s="1"/>
  <c r="AU100" i="3" s="1"/>
  <c r="AV100" i="3" s="1"/>
  <c r="AW100" i="3" s="1"/>
  <c r="Q27" i="7" l="1"/>
  <c r="A36" i="7"/>
  <c r="B35" i="7"/>
  <c r="K106" i="3"/>
  <c r="L106" i="3"/>
  <c r="M106" i="3"/>
  <c r="J106" i="3"/>
  <c r="N106" i="3"/>
  <c r="B36" i="7" l="1"/>
  <c r="A37" i="7"/>
  <c r="R27" i="7"/>
  <c r="C7" i="2"/>
  <c r="E6" i="1"/>
  <c r="S27" i="7" l="1"/>
  <c r="B37" i="7"/>
  <c r="A38" i="7"/>
  <c r="G7" i="2"/>
  <c r="W7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T10" i="5"/>
  <c r="C5" i="7" l="1"/>
  <c r="S4" i="7"/>
  <c r="A39" i="7"/>
  <c r="T27" i="7"/>
  <c r="B38" i="7"/>
  <c r="S4" i="3"/>
  <c r="S4" i="4"/>
  <c r="C5" i="3"/>
  <c r="C5" i="4"/>
  <c r="N54" i="4"/>
  <c r="M54" i="4"/>
  <c r="L54" i="4"/>
  <c r="K54" i="4"/>
  <c r="J54" i="4"/>
  <c r="M53" i="4"/>
  <c r="L53" i="4"/>
  <c r="K53" i="4"/>
  <c r="J53" i="4"/>
  <c r="M43" i="4"/>
  <c r="N42" i="4"/>
  <c r="M42" i="4"/>
  <c r="L42" i="4"/>
  <c r="K42" i="4"/>
  <c r="J42" i="4"/>
  <c r="N41" i="4"/>
  <c r="M41" i="4"/>
  <c r="L41" i="4"/>
  <c r="K41" i="4"/>
  <c r="J41" i="4"/>
  <c r="M40" i="4"/>
  <c r="L40" i="4"/>
  <c r="K40" i="4"/>
  <c r="J40" i="4"/>
  <c r="N43" i="4"/>
  <c r="L43" i="4"/>
  <c r="K43" i="4"/>
  <c r="J43" i="4"/>
  <c r="J27" i="4"/>
  <c r="K27" i="4" s="1"/>
  <c r="L27" i="4" s="1"/>
  <c r="L34" i="4" s="1"/>
  <c r="E26" i="3"/>
  <c r="B29" i="3" s="1"/>
  <c r="J62" i="3"/>
  <c r="K62" i="3" s="1"/>
  <c r="L62" i="3" s="1"/>
  <c r="M62" i="3" s="1"/>
  <c r="N62" i="3" s="1"/>
  <c r="O62" i="3" s="1"/>
  <c r="P62" i="3" s="1"/>
  <c r="Q62" i="3" s="1"/>
  <c r="R62" i="3" s="1"/>
  <c r="S62" i="3" s="1"/>
  <c r="T62" i="3" s="1"/>
  <c r="U62" i="3" s="1"/>
  <c r="V62" i="3" s="1"/>
  <c r="W62" i="3" s="1"/>
  <c r="X62" i="3" s="1"/>
  <c r="Y62" i="3" s="1"/>
  <c r="Z62" i="3" s="1"/>
  <c r="AA62" i="3" s="1"/>
  <c r="AB62" i="3" s="1"/>
  <c r="AC62" i="3" s="1"/>
  <c r="AD62" i="3" s="1"/>
  <c r="AE62" i="3" s="1"/>
  <c r="AF62" i="3" s="1"/>
  <c r="AG62" i="3" s="1"/>
  <c r="AH62" i="3" s="1"/>
  <c r="AI62" i="3" s="1"/>
  <c r="AJ62" i="3" s="1"/>
  <c r="AK62" i="3" s="1"/>
  <c r="AL62" i="3" s="1"/>
  <c r="AM62" i="3" s="1"/>
  <c r="AN62" i="3" s="1"/>
  <c r="AO62" i="3" s="1"/>
  <c r="AP62" i="3" s="1"/>
  <c r="AQ62" i="3" s="1"/>
  <c r="AR62" i="3" s="1"/>
  <c r="AS62" i="3" s="1"/>
  <c r="AT62" i="3" s="1"/>
  <c r="AU62" i="3" s="1"/>
  <c r="AV62" i="3" s="1"/>
  <c r="AW62" i="3" s="1"/>
  <c r="J27" i="3"/>
  <c r="K27" i="3" s="1"/>
  <c r="L27" i="3" s="1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B30" i="3" l="1"/>
  <c r="E11" i="6" s="1"/>
  <c r="C29" i="3"/>
  <c r="E10" i="6"/>
  <c r="A40" i="7"/>
  <c r="U27" i="7"/>
  <c r="B39" i="7"/>
  <c r="J34" i="4"/>
  <c r="K34" i="4"/>
  <c r="M27" i="4"/>
  <c r="M34" i="4" s="1"/>
  <c r="C30" i="3"/>
  <c r="F11" i="6" s="1"/>
  <c r="G11" i="6" s="1"/>
  <c r="B31" i="3"/>
  <c r="E12" i="6" s="1"/>
  <c r="M27" i="3"/>
  <c r="V27" i="7" l="1"/>
  <c r="U29" i="7"/>
  <c r="A41" i="7"/>
  <c r="B40" i="7"/>
  <c r="D30" i="3"/>
  <c r="U66" i="3" s="1"/>
  <c r="N27" i="4"/>
  <c r="N34" i="4" s="1"/>
  <c r="B32" i="3"/>
  <c r="E13" i="6" s="1"/>
  <c r="C31" i="3"/>
  <c r="F12" i="6" s="1"/>
  <c r="G12" i="6" s="1"/>
  <c r="N27" i="3"/>
  <c r="B41" i="7" l="1"/>
  <c r="A42" i="7"/>
  <c r="W27" i="7"/>
  <c r="V29" i="7"/>
  <c r="V30" i="7"/>
  <c r="E30" i="3"/>
  <c r="J30" i="3" s="1"/>
  <c r="D31" i="3"/>
  <c r="V66" i="3" s="1"/>
  <c r="O27" i="4"/>
  <c r="B33" i="3"/>
  <c r="C32" i="3"/>
  <c r="F13" i="6" s="1"/>
  <c r="G13" i="6" s="1"/>
  <c r="O27" i="3"/>
  <c r="C33" i="3" l="1"/>
  <c r="F14" i="6" s="1"/>
  <c r="G14" i="6" s="1"/>
  <c r="E14" i="6"/>
  <c r="A43" i="7"/>
  <c r="B42" i="7"/>
  <c r="W29" i="7"/>
  <c r="X27" i="7"/>
  <c r="W30" i="7"/>
  <c r="W31" i="7"/>
  <c r="N30" i="3"/>
  <c r="K30" i="3"/>
  <c r="L30" i="3"/>
  <c r="M30" i="3"/>
  <c r="E31" i="3"/>
  <c r="M31" i="3" s="1"/>
  <c r="D33" i="3"/>
  <c r="X66" i="3" s="1"/>
  <c r="D32" i="3"/>
  <c r="W66" i="3" s="1"/>
  <c r="P27" i="4"/>
  <c r="B34" i="3"/>
  <c r="P27" i="3"/>
  <c r="O30" i="3"/>
  <c r="C34" i="3" l="1"/>
  <c r="F15" i="6" s="1"/>
  <c r="G15" i="6" s="1"/>
  <c r="E15" i="6"/>
  <c r="X29" i="7"/>
  <c r="Y27" i="7"/>
  <c r="X30" i="7"/>
  <c r="X31" i="7"/>
  <c r="X32" i="7"/>
  <c r="B43" i="7"/>
  <c r="A44" i="7"/>
  <c r="L31" i="3"/>
  <c r="O31" i="3"/>
  <c r="N31" i="3"/>
  <c r="J31" i="3"/>
  <c r="K31" i="3"/>
  <c r="E33" i="3"/>
  <c r="M33" i="3" s="1"/>
  <c r="E32" i="3"/>
  <c r="N32" i="3" s="1"/>
  <c r="Q27" i="4"/>
  <c r="D34" i="3"/>
  <c r="Y66" i="3" s="1"/>
  <c r="B35" i="3"/>
  <c r="E16" i="6" s="1"/>
  <c r="Q27" i="3"/>
  <c r="P31" i="3"/>
  <c r="P30" i="3"/>
  <c r="B44" i="7" l="1"/>
  <c r="Z27" i="7"/>
  <c r="Y29" i="7"/>
  <c r="Y30" i="7"/>
  <c r="Y31" i="7"/>
  <c r="Y32" i="7"/>
  <c r="Y33" i="7"/>
  <c r="A45" i="7"/>
  <c r="O32" i="3"/>
  <c r="P32" i="3"/>
  <c r="L33" i="3"/>
  <c r="K33" i="3"/>
  <c r="J33" i="3"/>
  <c r="N33" i="3"/>
  <c r="K32" i="3"/>
  <c r="P33" i="3"/>
  <c r="O33" i="3"/>
  <c r="M32" i="3"/>
  <c r="L32" i="3"/>
  <c r="J32" i="3"/>
  <c r="R27" i="4"/>
  <c r="E34" i="3"/>
  <c r="P34" i="3" s="1"/>
  <c r="B36" i="3"/>
  <c r="C35" i="3"/>
  <c r="F16" i="6" s="1"/>
  <c r="G16" i="6" s="1"/>
  <c r="R27" i="3"/>
  <c r="Q33" i="3"/>
  <c r="Q31" i="3"/>
  <c r="Q32" i="3"/>
  <c r="Q30" i="3"/>
  <c r="C36" i="3" l="1"/>
  <c r="F17" i="6" s="1"/>
  <c r="G17" i="6" s="1"/>
  <c r="E17" i="6"/>
  <c r="B45" i="7"/>
  <c r="A46" i="7"/>
  <c r="AA27" i="7"/>
  <c r="Z29" i="7"/>
  <c r="Z30" i="7"/>
  <c r="Z31" i="7"/>
  <c r="Z32" i="7"/>
  <c r="Z33" i="7"/>
  <c r="Z34" i="7"/>
  <c r="D36" i="3"/>
  <c r="AA66" i="3" s="1"/>
  <c r="S27" i="4"/>
  <c r="L34" i="3"/>
  <c r="K34" i="3"/>
  <c r="Q34" i="3"/>
  <c r="O34" i="3"/>
  <c r="M34" i="3"/>
  <c r="N34" i="3"/>
  <c r="J34" i="3"/>
  <c r="D35" i="3"/>
  <c r="Z66" i="3" s="1"/>
  <c r="B37" i="3"/>
  <c r="S27" i="3"/>
  <c r="R34" i="3"/>
  <c r="R33" i="3"/>
  <c r="R32" i="3"/>
  <c r="R31" i="3"/>
  <c r="R30" i="3"/>
  <c r="C37" i="3" l="1"/>
  <c r="F18" i="6" s="1"/>
  <c r="G18" i="6" s="1"/>
  <c r="E18" i="6"/>
  <c r="A47" i="7"/>
  <c r="B46" i="7"/>
  <c r="AA29" i="7"/>
  <c r="AB27" i="7"/>
  <c r="AA30" i="7"/>
  <c r="AA31" i="7"/>
  <c r="AA32" i="7"/>
  <c r="AA33" i="7"/>
  <c r="AA34" i="7"/>
  <c r="AA35" i="7"/>
  <c r="E36" i="3"/>
  <c r="Q36" i="3" s="1"/>
  <c r="D37" i="3"/>
  <c r="AB66" i="3" s="1"/>
  <c r="T27" i="4"/>
  <c r="E35" i="3"/>
  <c r="R35" i="3" s="1"/>
  <c r="B38" i="3"/>
  <c r="T27" i="3"/>
  <c r="S34" i="3"/>
  <c r="S33" i="3"/>
  <c r="S32" i="3"/>
  <c r="S31" i="3"/>
  <c r="S30" i="3"/>
  <c r="C38" i="3" l="1"/>
  <c r="F19" i="6" s="1"/>
  <c r="G19" i="6" s="1"/>
  <c r="E19" i="6"/>
  <c r="AB29" i="7"/>
  <c r="AC27" i="7"/>
  <c r="AB30" i="7"/>
  <c r="AB31" i="7"/>
  <c r="AB32" i="7"/>
  <c r="AB33" i="7"/>
  <c r="AB34" i="7"/>
  <c r="AB35" i="7"/>
  <c r="AB36" i="7"/>
  <c r="B47" i="7"/>
  <c r="A48" i="7"/>
  <c r="J36" i="3"/>
  <c r="R36" i="3"/>
  <c r="K36" i="3"/>
  <c r="O36" i="3"/>
  <c r="S36" i="3"/>
  <c r="M36" i="3"/>
  <c r="L36" i="3"/>
  <c r="N36" i="3"/>
  <c r="P36" i="3"/>
  <c r="E37" i="3"/>
  <c r="L37" i="3" s="1"/>
  <c r="D38" i="3"/>
  <c r="AC66" i="3" s="1"/>
  <c r="U27" i="4"/>
  <c r="Q35" i="3"/>
  <c r="P35" i="3"/>
  <c r="M35" i="3"/>
  <c r="J35" i="3"/>
  <c r="O35" i="3"/>
  <c r="K35" i="3"/>
  <c r="S35" i="3"/>
  <c r="N35" i="3"/>
  <c r="L35" i="3"/>
  <c r="B39" i="3"/>
  <c r="U27" i="3"/>
  <c r="T36" i="3"/>
  <c r="T35" i="3"/>
  <c r="T34" i="3"/>
  <c r="T32" i="3"/>
  <c r="T30" i="3"/>
  <c r="T33" i="3"/>
  <c r="T31" i="3"/>
  <c r="C39" i="3" l="1"/>
  <c r="F20" i="6" s="1"/>
  <c r="G20" i="6" s="1"/>
  <c r="E20" i="6"/>
  <c r="B48" i="7"/>
  <c r="AD27" i="7"/>
  <c r="AC29" i="7"/>
  <c r="AC30" i="7"/>
  <c r="AC31" i="7"/>
  <c r="AC32" i="7"/>
  <c r="AC33" i="7"/>
  <c r="AC34" i="7"/>
  <c r="AC35" i="7"/>
  <c r="AC36" i="7"/>
  <c r="AC37" i="7"/>
  <c r="A49" i="7"/>
  <c r="K37" i="3"/>
  <c r="E38" i="3"/>
  <c r="S38" i="3" s="1"/>
  <c r="P37" i="3"/>
  <c r="O37" i="3"/>
  <c r="M37" i="3"/>
  <c r="T37" i="3"/>
  <c r="R37" i="3"/>
  <c r="S37" i="3"/>
  <c r="N37" i="3"/>
  <c r="Q37" i="3"/>
  <c r="J37" i="3"/>
  <c r="D39" i="3"/>
  <c r="AD66" i="3" s="1"/>
  <c r="V27" i="4"/>
  <c r="B40" i="3"/>
  <c r="V27" i="3"/>
  <c r="U37" i="3"/>
  <c r="U36" i="3"/>
  <c r="U35" i="3"/>
  <c r="U29" i="3"/>
  <c r="U34" i="3"/>
  <c r="U32" i="3"/>
  <c r="U30" i="3"/>
  <c r="U33" i="3"/>
  <c r="U31" i="3"/>
  <c r="C40" i="3" l="1"/>
  <c r="F21" i="6" s="1"/>
  <c r="G21" i="6" s="1"/>
  <c r="E21" i="6"/>
  <c r="B49" i="7"/>
  <c r="A50" i="7"/>
  <c r="AE27" i="7"/>
  <c r="AD30" i="7"/>
  <c r="AD29" i="7"/>
  <c r="AD31" i="7"/>
  <c r="AD32" i="7"/>
  <c r="AD33" i="7"/>
  <c r="AD34" i="7"/>
  <c r="AD35" i="7"/>
  <c r="AD36" i="7"/>
  <c r="AD37" i="7"/>
  <c r="AD38" i="7"/>
  <c r="K38" i="3"/>
  <c r="U38" i="3"/>
  <c r="Q38" i="3"/>
  <c r="R38" i="3"/>
  <c r="T38" i="3"/>
  <c r="J38" i="3"/>
  <c r="N38" i="3"/>
  <c r="O38" i="3"/>
  <c r="M38" i="3"/>
  <c r="L38" i="3"/>
  <c r="P38" i="3"/>
  <c r="E39" i="3"/>
  <c r="T39" i="3" s="1"/>
  <c r="D40" i="3"/>
  <c r="AE66" i="3" s="1"/>
  <c r="W27" i="4"/>
  <c r="B41" i="3"/>
  <c r="W27" i="3"/>
  <c r="V29" i="3"/>
  <c r="V34" i="3"/>
  <c r="V33" i="3"/>
  <c r="V32" i="3"/>
  <c r="V31" i="3"/>
  <c r="V30" i="3"/>
  <c r="V35" i="3"/>
  <c r="V37" i="3"/>
  <c r="V38" i="3"/>
  <c r="V36" i="3"/>
  <c r="C41" i="3" l="1"/>
  <c r="F22" i="6" s="1"/>
  <c r="G22" i="6" s="1"/>
  <c r="E22" i="6"/>
  <c r="AE29" i="7"/>
  <c r="AF27" i="7"/>
  <c r="AE30" i="7"/>
  <c r="AE31" i="7"/>
  <c r="AE32" i="7"/>
  <c r="AE33" i="7"/>
  <c r="AE34" i="7"/>
  <c r="AE35" i="7"/>
  <c r="AE36" i="7"/>
  <c r="AE37" i="7"/>
  <c r="AE38" i="7"/>
  <c r="AE39" i="7"/>
  <c r="A51" i="7"/>
  <c r="B50" i="7"/>
  <c r="K39" i="3"/>
  <c r="V39" i="3"/>
  <c r="S39" i="3"/>
  <c r="J39" i="3"/>
  <c r="R39" i="3"/>
  <c r="E40" i="3"/>
  <c r="U40" i="3" s="1"/>
  <c r="L39" i="3"/>
  <c r="U39" i="3"/>
  <c r="O39" i="3"/>
  <c r="P39" i="3"/>
  <c r="N39" i="3"/>
  <c r="Q39" i="3"/>
  <c r="M39" i="3"/>
  <c r="D41" i="3"/>
  <c r="AF66" i="3" s="1"/>
  <c r="X27" i="4"/>
  <c r="B42" i="3"/>
  <c r="E23" i="6" s="1"/>
  <c r="X27" i="3"/>
  <c r="W34" i="3"/>
  <c r="W33" i="3"/>
  <c r="W32" i="3"/>
  <c r="W31" i="3"/>
  <c r="W30" i="3"/>
  <c r="W38" i="3"/>
  <c r="W36" i="3"/>
  <c r="W39" i="3"/>
  <c r="W37" i="3"/>
  <c r="W35" i="3"/>
  <c r="W29" i="3"/>
  <c r="B51" i="7" l="1"/>
  <c r="AF29" i="7"/>
  <c r="AG27" i="7"/>
  <c r="AF30" i="7"/>
  <c r="AF31" i="7"/>
  <c r="AF32" i="7"/>
  <c r="AF33" i="7"/>
  <c r="AF34" i="7"/>
  <c r="AF35" i="7"/>
  <c r="AF36" i="7"/>
  <c r="AF37" i="7"/>
  <c r="AF38" i="7"/>
  <c r="AF39" i="7"/>
  <c r="AF40" i="7"/>
  <c r="A52" i="7"/>
  <c r="O40" i="3"/>
  <c r="P40" i="3"/>
  <c r="N40" i="3"/>
  <c r="L40" i="3"/>
  <c r="K40" i="3"/>
  <c r="R40" i="3"/>
  <c r="S40" i="3"/>
  <c r="Q40" i="3"/>
  <c r="T40" i="3"/>
  <c r="W40" i="3"/>
  <c r="E41" i="3"/>
  <c r="K41" i="3" s="1"/>
  <c r="J40" i="3"/>
  <c r="M40" i="3"/>
  <c r="V40" i="3"/>
  <c r="Y27" i="4"/>
  <c r="B43" i="3"/>
  <c r="C42" i="3"/>
  <c r="F23" i="6" s="1"/>
  <c r="G23" i="6" s="1"/>
  <c r="Y27" i="3"/>
  <c r="X40" i="3"/>
  <c r="X39" i="3"/>
  <c r="X38" i="3"/>
  <c r="X37" i="3"/>
  <c r="X36" i="3"/>
  <c r="X35" i="3"/>
  <c r="X33" i="3"/>
  <c r="X31" i="3"/>
  <c r="X34" i="3"/>
  <c r="X32" i="3"/>
  <c r="X30" i="3"/>
  <c r="X29" i="3"/>
  <c r="C43" i="3" l="1"/>
  <c r="F24" i="6" s="1"/>
  <c r="G24" i="6" s="1"/>
  <c r="E24" i="6"/>
  <c r="B52" i="7"/>
  <c r="A53" i="7"/>
  <c r="AH27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X41" i="3"/>
  <c r="N41" i="3"/>
  <c r="T41" i="3"/>
  <c r="M41" i="3"/>
  <c r="J41" i="3"/>
  <c r="P41" i="3"/>
  <c r="R41" i="3"/>
  <c r="O41" i="3"/>
  <c r="U41" i="3"/>
  <c r="S41" i="3"/>
  <c r="W41" i="3"/>
  <c r="V41" i="3"/>
  <c r="L41" i="3"/>
  <c r="Q41" i="3"/>
  <c r="D42" i="3"/>
  <c r="AG66" i="3" s="1"/>
  <c r="D43" i="3"/>
  <c r="AH66" i="3" s="1"/>
  <c r="Z27" i="4"/>
  <c r="B44" i="3"/>
  <c r="Z27" i="3"/>
  <c r="Y41" i="3"/>
  <c r="Y40" i="3"/>
  <c r="Y39" i="3"/>
  <c r="Y38" i="3"/>
  <c r="Y37" i="3"/>
  <c r="Y36" i="3"/>
  <c r="Y35" i="3"/>
  <c r="Y29" i="3"/>
  <c r="Y33" i="3"/>
  <c r="Y31" i="3"/>
  <c r="Y34" i="3"/>
  <c r="Y32" i="3"/>
  <c r="Y30" i="3"/>
  <c r="C44" i="3" l="1"/>
  <c r="F25" i="6" s="1"/>
  <c r="G25" i="6" s="1"/>
  <c r="E25" i="6"/>
  <c r="A54" i="7"/>
  <c r="B53" i="7"/>
  <c r="AI27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E43" i="3"/>
  <c r="X43" i="3" s="1"/>
  <c r="E42" i="3"/>
  <c r="X42" i="3" s="1"/>
  <c r="D44" i="3"/>
  <c r="AI66" i="3" s="1"/>
  <c r="AA27" i="4"/>
  <c r="B45" i="3"/>
  <c r="AA27" i="3"/>
  <c r="Z29" i="3"/>
  <c r="Z41" i="3"/>
  <c r="Z40" i="3"/>
  <c r="Z39" i="3"/>
  <c r="Z38" i="3"/>
  <c r="Z37" i="3"/>
  <c r="Z36" i="3"/>
  <c r="Z35" i="3"/>
  <c r="Z34" i="3"/>
  <c r="Z33" i="3"/>
  <c r="Z32" i="3"/>
  <c r="Z31" i="3"/>
  <c r="Z30" i="3"/>
  <c r="C45" i="3" l="1"/>
  <c r="F26" i="6" s="1"/>
  <c r="G26" i="6" s="1"/>
  <c r="E26" i="6"/>
  <c r="AI29" i="7"/>
  <c r="AJ27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B54" i="7"/>
  <c r="A55" i="7"/>
  <c r="W43" i="3"/>
  <c r="V42" i="3"/>
  <c r="T43" i="3"/>
  <c r="L42" i="3"/>
  <c r="R42" i="3"/>
  <c r="S42" i="3"/>
  <c r="P42" i="3"/>
  <c r="Y43" i="3"/>
  <c r="Z42" i="3"/>
  <c r="V43" i="3"/>
  <c r="Y42" i="3"/>
  <c r="J42" i="3"/>
  <c r="T42" i="3"/>
  <c r="N43" i="3"/>
  <c r="U43" i="3"/>
  <c r="O43" i="3"/>
  <c r="Z43" i="3"/>
  <c r="L43" i="3"/>
  <c r="K43" i="3"/>
  <c r="Q43" i="3"/>
  <c r="J43" i="3"/>
  <c r="R43" i="3"/>
  <c r="S43" i="3"/>
  <c r="M43" i="3"/>
  <c r="P43" i="3"/>
  <c r="O42" i="3"/>
  <c r="M42" i="3"/>
  <c r="K42" i="3"/>
  <c r="Q42" i="3"/>
  <c r="W42" i="3"/>
  <c r="N42" i="3"/>
  <c r="U42" i="3"/>
  <c r="E44" i="3"/>
  <c r="L44" i="3" s="1"/>
  <c r="D45" i="3"/>
  <c r="AJ66" i="3" s="1"/>
  <c r="AB27" i="4"/>
  <c r="B46" i="3"/>
  <c r="AB27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C46" i="3" l="1"/>
  <c r="F27" i="6" s="1"/>
  <c r="G27" i="6" s="1"/>
  <c r="E27" i="6"/>
  <c r="B55" i="7"/>
  <c r="A56" i="7"/>
  <c r="AJ29" i="7"/>
  <c r="AK27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U44" i="3"/>
  <c r="X44" i="3"/>
  <c r="E45" i="3"/>
  <c r="J45" i="3" s="1"/>
  <c r="W44" i="3"/>
  <c r="R44" i="3"/>
  <c r="J44" i="3"/>
  <c r="N44" i="3"/>
  <c r="K44" i="3"/>
  <c r="AA44" i="3"/>
  <c r="O44" i="3"/>
  <c r="P44" i="3"/>
  <c r="M44" i="3"/>
  <c r="Y44" i="3"/>
  <c r="S44" i="3"/>
  <c r="T44" i="3"/>
  <c r="V44" i="3"/>
  <c r="Z44" i="3"/>
  <c r="Q44" i="3"/>
  <c r="D46" i="3"/>
  <c r="AK66" i="3" s="1"/>
  <c r="AC27" i="4"/>
  <c r="B47" i="3"/>
  <c r="AC27" i="3"/>
  <c r="AB44" i="3"/>
  <c r="AB43" i="3"/>
  <c r="AB42" i="3"/>
  <c r="AB41" i="3"/>
  <c r="AB40" i="3"/>
  <c r="AB39" i="3"/>
  <c r="AB38" i="3"/>
  <c r="AB37" i="3"/>
  <c r="AB36" i="3"/>
  <c r="AB35" i="3"/>
  <c r="AB34" i="3"/>
  <c r="AB32" i="3"/>
  <c r="AB30" i="3"/>
  <c r="AB29" i="3"/>
  <c r="AB33" i="3"/>
  <c r="AB31" i="3"/>
  <c r="C47" i="3" l="1"/>
  <c r="F28" i="6" s="1"/>
  <c r="G28" i="6" s="1"/>
  <c r="E28" i="6"/>
  <c r="A57" i="7"/>
  <c r="AL27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B56" i="7"/>
  <c r="Z45" i="3"/>
  <c r="W45" i="3"/>
  <c r="V45" i="3"/>
  <c r="AA45" i="3"/>
  <c r="S45" i="3"/>
  <c r="Q45" i="3"/>
  <c r="U45" i="3"/>
  <c r="T45" i="3"/>
  <c r="E46" i="3"/>
  <c r="M46" i="3" s="1"/>
  <c r="K45" i="3"/>
  <c r="R45" i="3"/>
  <c r="M45" i="3"/>
  <c r="Y45" i="3"/>
  <c r="AB45" i="3"/>
  <c r="O45" i="3"/>
  <c r="P45" i="3"/>
  <c r="L45" i="3"/>
  <c r="X45" i="3"/>
  <c r="N45" i="3"/>
  <c r="D47" i="3"/>
  <c r="AL66" i="3" s="1"/>
  <c r="AD27" i="4"/>
  <c r="B48" i="3"/>
  <c r="E29" i="6" s="1"/>
  <c r="AD27" i="3"/>
  <c r="AC45" i="3"/>
  <c r="AC44" i="3"/>
  <c r="AC43" i="3"/>
  <c r="AC42" i="3"/>
  <c r="AC41" i="3"/>
  <c r="AC40" i="3"/>
  <c r="AC39" i="3"/>
  <c r="AC38" i="3"/>
  <c r="AC37" i="3"/>
  <c r="AC36" i="3"/>
  <c r="AC35" i="3"/>
  <c r="AC29" i="3"/>
  <c r="AC34" i="3"/>
  <c r="AC32" i="3"/>
  <c r="AC30" i="3"/>
  <c r="AC33" i="3"/>
  <c r="AC31" i="3"/>
  <c r="B57" i="7" l="1"/>
  <c r="AM27" i="7"/>
  <c r="AL30" i="7"/>
  <c r="AL29" i="7"/>
  <c r="AL31" i="7"/>
  <c r="AL32" i="7"/>
  <c r="AL33" i="7"/>
  <c r="AL34" i="7"/>
  <c r="AL35" i="7"/>
  <c r="AL36" i="7"/>
  <c r="AL37" i="7"/>
  <c r="AL38" i="7"/>
  <c r="AL39" i="7"/>
  <c r="AL40" i="7"/>
  <c r="AL41" i="7"/>
  <c r="AL42" i="7"/>
  <c r="AL43" i="7"/>
  <c r="AL44" i="7"/>
  <c r="AL45" i="7"/>
  <c r="AL46" i="7"/>
  <c r="A58" i="7"/>
  <c r="Q46" i="3"/>
  <c r="N46" i="3"/>
  <c r="Y46" i="3"/>
  <c r="V46" i="3"/>
  <c r="O46" i="3"/>
  <c r="AB46" i="3"/>
  <c r="AA46" i="3"/>
  <c r="K46" i="3"/>
  <c r="T46" i="3"/>
  <c r="J46" i="3"/>
  <c r="L46" i="3"/>
  <c r="Z46" i="3"/>
  <c r="P46" i="3"/>
  <c r="AC46" i="3"/>
  <c r="U46" i="3"/>
  <c r="W46" i="3"/>
  <c r="R46" i="3"/>
  <c r="S46" i="3"/>
  <c r="X46" i="3"/>
  <c r="E47" i="3"/>
  <c r="J47" i="3" s="1"/>
  <c r="AE27" i="4"/>
  <c r="B49" i="3"/>
  <c r="C48" i="3"/>
  <c r="F29" i="6" s="1"/>
  <c r="G29" i="6" s="1"/>
  <c r="AE27" i="3"/>
  <c r="AD29" i="3"/>
  <c r="AD34" i="3"/>
  <c r="AD33" i="3"/>
  <c r="AD32" i="3"/>
  <c r="AD31" i="3"/>
  <c r="AD30" i="3"/>
  <c r="AD44" i="3"/>
  <c r="AD40" i="3"/>
  <c r="AD36" i="3"/>
  <c r="AD46" i="3"/>
  <c r="AD42" i="3"/>
  <c r="AD38" i="3"/>
  <c r="AD43" i="3"/>
  <c r="AD39" i="3"/>
  <c r="AD35" i="3"/>
  <c r="AD45" i="3"/>
  <c r="AD41" i="3"/>
  <c r="AD37" i="3"/>
  <c r="C49" i="3" l="1"/>
  <c r="F30" i="6" s="1"/>
  <c r="G30" i="6" s="1"/>
  <c r="E30" i="6"/>
  <c r="AM29" i="7"/>
  <c r="AN27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42" i="7"/>
  <c r="AM43" i="7"/>
  <c r="AM44" i="7"/>
  <c r="AM45" i="7"/>
  <c r="AM46" i="7"/>
  <c r="AM47" i="7"/>
  <c r="B58" i="7"/>
  <c r="N47" i="3"/>
  <c r="AD47" i="3"/>
  <c r="Q47" i="3"/>
  <c r="AA47" i="3"/>
  <c r="L47" i="3"/>
  <c r="K47" i="3"/>
  <c r="V47" i="3"/>
  <c r="P47" i="3"/>
  <c r="S47" i="3"/>
  <c r="U47" i="3"/>
  <c r="M47" i="3"/>
  <c r="R47" i="3"/>
  <c r="O47" i="3"/>
  <c r="AC47" i="3"/>
  <c r="Y47" i="3"/>
  <c r="AB47" i="3"/>
  <c r="Z47" i="3"/>
  <c r="W47" i="3"/>
  <c r="X47" i="3"/>
  <c r="T47" i="3"/>
  <c r="D48" i="3"/>
  <c r="AM66" i="3" s="1"/>
  <c r="D49" i="3"/>
  <c r="AN66" i="3" s="1"/>
  <c r="AF27" i="4"/>
  <c r="B50" i="3"/>
  <c r="AF27" i="3"/>
  <c r="AE47" i="3"/>
  <c r="AE34" i="3"/>
  <c r="AE33" i="3"/>
  <c r="AE32" i="3"/>
  <c r="AE31" i="3"/>
  <c r="AE30" i="3"/>
  <c r="AE45" i="3"/>
  <c r="AE43" i="3"/>
  <c r="AE41" i="3"/>
  <c r="AE39" i="3"/>
  <c r="AE37" i="3"/>
  <c r="AE35" i="3"/>
  <c r="AE46" i="3"/>
  <c r="AE44" i="3"/>
  <c r="AE42" i="3"/>
  <c r="AE40" i="3"/>
  <c r="AE38" i="3"/>
  <c r="AE36" i="3"/>
  <c r="AE29" i="3"/>
  <c r="C50" i="3" l="1"/>
  <c r="F31" i="6" s="1"/>
  <c r="G31" i="6" s="1"/>
  <c r="E31" i="6"/>
  <c r="AN29" i="7"/>
  <c r="AO27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8" i="7"/>
  <c r="E49" i="3"/>
  <c r="AD49" i="3" s="1"/>
  <c r="E48" i="3"/>
  <c r="AD48" i="3" s="1"/>
  <c r="AD112" i="3" s="1"/>
  <c r="D50" i="3"/>
  <c r="AO66" i="3" s="1"/>
  <c r="AG27" i="4"/>
  <c r="B51" i="3"/>
  <c r="AG2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47" i="3"/>
  <c r="AF33" i="3"/>
  <c r="AF31" i="3"/>
  <c r="AF34" i="3"/>
  <c r="AF32" i="3"/>
  <c r="AF30" i="3"/>
  <c r="AF29" i="3"/>
  <c r="C51" i="3" l="1"/>
  <c r="F32" i="6" s="1"/>
  <c r="G32" i="6" s="1"/>
  <c r="E32" i="6"/>
  <c r="AP27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N112" i="7"/>
  <c r="AF49" i="3"/>
  <c r="R48" i="3"/>
  <c r="AF48" i="3"/>
  <c r="AF112" i="3" s="1"/>
  <c r="V48" i="3"/>
  <c r="V112" i="3" s="1"/>
  <c r="J48" i="3"/>
  <c r="AC49" i="3"/>
  <c r="AA48" i="3"/>
  <c r="AA112" i="3" s="1"/>
  <c r="L49" i="3"/>
  <c r="R49" i="3"/>
  <c r="L48" i="3"/>
  <c r="T48" i="3"/>
  <c r="O49" i="3"/>
  <c r="O48" i="3"/>
  <c r="AB48" i="3"/>
  <c r="AB112" i="3" s="1"/>
  <c r="K49" i="3"/>
  <c r="W49" i="3"/>
  <c r="Z49" i="3"/>
  <c r="AB49" i="3"/>
  <c r="M48" i="3"/>
  <c r="X48" i="3"/>
  <c r="X112" i="3" s="1"/>
  <c r="S48" i="3"/>
  <c r="Y49" i="3"/>
  <c r="M49" i="3"/>
  <c r="V49" i="3"/>
  <c r="S49" i="3"/>
  <c r="T49" i="3"/>
  <c r="U49" i="3"/>
  <c r="P49" i="3"/>
  <c r="N49" i="3"/>
  <c r="J49" i="3"/>
  <c r="AA49" i="3"/>
  <c r="AE49" i="3"/>
  <c r="X49" i="3"/>
  <c r="Q49" i="3"/>
  <c r="Z48" i="3"/>
  <c r="Z112" i="3" s="1"/>
  <c r="Q48" i="3"/>
  <c r="Y48" i="3"/>
  <c r="Y112" i="3" s="1"/>
  <c r="N48" i="3"/>
  <c r="K48" i="3"/>
  <c r="P48" i="3"/>
  <c r="U48" i="3"/>
  <c r="U112" i="3" s="1"/>
  <c r="AC48" i="3"/>
  <c r="AC112" i="3" s="1"/>
  <c r="W48" i="3"/>
  <c r="W112" i="3" s="1"/>
  <c r="E50" i="3"/>
  <c r="J50" i="3" s="1"/>
  <c r="AE48" i="3"/>
  <c r="AE112" i="3" s="1"/>
  <c r="D51" i="3"/>
  <c r="AP66" i="3" s="1"/>
  <c r="AH27" i="4"/>
  <c r="B52" i="3"/>
  <c r="AH2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49" i="3"/>
  <c r="AG47" i="3"/>
  <c r="AG48" i="3"/>
  <c r="AG29" i="3"/>
  <c r="AG33" i="3"/>
  <c r="AG31" i="3"/>
  <c r="AG34" i="3"/>
  <c r="AG32" i="3"/>
  <c r="AG30" i="3"/>
  <c r="C52" i="3" l="1"/>
  <c r="F33" i="6" s="1"/>
  <c r="G33" i="6" s="1"/>
  <c r="E33" i="6"/>
  <c r="AO112" i="7"/>
  <c r="AQ27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P47" i="7"/>
  <c r="AP48" i="7"/>
  <c r="AP49" i="7"/>
  <c r="AP50" i="7"/>
  <c r="AG112" i="3"/>
  <c r="AF50" i="3"/>
  <c r="P50" i="3"/>
  <c r="Y50" i="3"/>
  <c r="T50" i="3"/>
  <c r="M50" i="3"/>
  <c r="L50" i="3"/>
  <c r="S50" i="3"/>
  <c r="AG50" i="3"/>
  <c r="K50" i="3"/>
  <c r="Q50" i="3"/>
  <c r="AD50" i="3"/>
  <c r="W50" i="3"/>
  <c r="N50" i="3"/>
  <c r="AB50" i="3"/>
  <c r="AC50" i="3"/>
  <c r="R50" i="3"/>
  <c r="X50" i="3"/>
  <c r="U50" i="3"/>
  <c r="O50" i="3"/>
  <c r="AA50" i="3"/>
  <c r="V50" i="3"/>
  <c r="AE50" i="3"/>
  <c r="Z50" i="3"/>
  <c r="E51" i="3"/>
  <c r="AF51" i="3" s="1"/>
  <c r="D52" i="3"/>
  <c r="AQ66" i="3" s="1"/>
  <c r="AI27" i="4"/>
  <c r="B53" i="3"/>
  <c r="AI27" i="3"/>
  <c r="AH50" i="3"/>
  <c r="AH49" i="3"/>
  <c r="AH48" i="3"/>
  <c r="AH47" i="3"/>
  <c r="AH29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C53" i="3" l="1"/>
  <c r="F34" i="6" s="1"/>
  <c r="G34" i="6" s="1"/>
  <c r="E34" i="6"/>
  <c r="AP112" i="7"/>
  <c r="AQ29" i="7"/>
  <c r="AR27" i="7"/>
  <c r="AQ30" i="7"/>
  <c r="AQ31" i="7"/>
  <c r="AQ32" i="7"/>
  <c r="AQ33" i="7"/>
  <c r="AQ34" i="7"/>
  <c r="AQ35" i="7"/>
  <c r="AQ36" i="7"/>
  <c r="AQ37" i="7"/>
  <c r="AQ38" i="7"/>
  <c r="AQ39" i="7"/>
  <c r="AQ40" i="7"/>
  <c r="AQ41" i="7"/>
  <c r="AQ42" i="7"/>
  <c r="AQ43" i="7"/>
  <c r="AQ44" i="7"/>
  <c r="AQ45" i="7"/>
  <c r="AQ46" i="7"/>
  <c r="AQ47" i="7"/>
  <c r="AQ48" i="7"/>
  <c r="AQ49" i="7"/>
  <c r="AQ50" i="7"/>
  <c r="AQ51" i="7"/>
  <c r="AH112" i="3"/>
  <c r="X51" i="3"/>
  <c r="AC51" i="3"/>
  <c r="E52" i="3"/>
  <c r="M52" i="3" s="1"/>
  <c r="O51" i="3"/>
  <c r="L51" i="3"/>
  <c r="Y51" i="3"/>
  <c r="AH51" i="3"/>
  <c r="V51" i="3"/>
  <c r="P51" i="3"/>
  <c r="S51" i="3"/>
  <c r="Z51" i="3"/>
  <c r="N51" i="3"/>
  <c r="AG51" i="3"/>
  <c r="J51" i="3"/>
  <c r="AB51" i="3"/>
  <c r="M51" i="3"/>
  <c r="AD51" i="3"/>
  <c r="U51" i="3"/>
  <c r="Q51" i="3"/>
  <c r="T51" i="3"/>
  <c r="K51" i="3"/>
  <c r="R51" i="3"/>
  <c r="AA51" i="3"/>
  <c r="AE51" i="3"/>
  <c r="W51" i="3"/>
  <c r="D53" i="3"/>
  <c r="AR66" i="3" s="1"/>
  <c r="AJ27" i="4"/>
  <c r="B54" i="3"/>
  <c r="AJ27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C54" i="3" l="1"/>
  <c r="F35" i="6" s="1"/>
  <c r="G35" i="6" s="1"/>
  <c r="E35" i="6"/>
  <c r="AQ112" i="7"/>
  <c r="AR29" i="7"/>
  <c r="AS27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2" i="7"/>
  <c r="AI112" i="3"/>
  <c r="AH52" i="3"/>
  <c r="O52" i="3"/>
  <c r="AI52" i="3"/>
  <c r="Q52" i="3"/>
  <c r="V52" i="3"/>
  <c r="L52" i="3"/>
  <c r="T52" i="3"/>
  <c r="R52" i="3"/>
  <c r="K52" i="3"/>
  <c r="X52" i="3"/>
  <c r="AC52" i="3"/>
  <c r="AG52" i="3"/>
  <c r="AF52" i="3"/>
  <c r="U52" i="3"/>
  <c r="J52" i="3"/>
  <c r="Z52" i="3"/>
  <c r="S52" i="3"/>
  <c r="AB52" i="3"/>
  <c r="W52" i="3"/>
  <c r="Y52" i="3"/>
  <c r="N52" i="3"/>
  <c r="AD52" i="3"/>
  <c r="AA52" i="3"/>
  <c r="P52" i="3"/>
  <c r="AE52" i="3"/>
  <c r="E53" i="3"/>
  <c r="M53" i="3" s="1"/>
  <c r="D54" i="3"/>
  <c r="AS66" i="3" s="1"/>
  <c r="AK27" i="4"/>
  <c r="B55" i="3"/>
  <c r="AK27" i="3"/>
  <c r="AJ52" i="3"/>
  <c r="AJ51" i="3"/>
  <c r="AJ49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50" i="3"/>
  <c r="AJ48" i="3"/>
  <c r="AJ34" i="3"/>
  <c r="AJ32" i="3"/>
  <c r="AJ30" i="3"/>
  <c r="AJ29" i="3"/>
  <c r="AJ33" i="3"/>
  <c r="AJ31" i="3"/>
  <c r="C55" i="3" l="1"/>
  <c r="F36" i="6" s="1"/>
  <c r="G36" i="6" s="1"/>
  <c r="E36" i="6"/>
  <c r="AT27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S49" i="7"/>
  <c r="AS50" i="7"/>
  <c r="AS51" i="7"/>
  <c r="AS52" i="7"/>
  <c r="AS53" i="7"/>
  <c r="AR112" i="7"/>
  <c r="AJ112" i="3"/>
  <c r="J53" i="3"/>
  <c r="AJ53" i="3"/>
  <c r="X53" i="3"/>
  <c r="Q53" i="3"/>
  <c r="S53" i="3"/>
  <c r="AB53" i="3"/>
  <c r="E54" i="3"/>
  <c r="AI54" i="3" s="1"/>
  <c r="AF53" i="3"/>
  <c r="K53" i="3"/>
  <c r="Y53" i="3"/>
  <c r="R53" i="3"/>
  <c r="Z53" i="3"/>
  <c r="V53" i="3"/>
  <c r="AI53" i="3"/>
  <c r="AD53" i="3"/>
  <c r="U53" i="3"/>
  <c r="P53" i="3"/>
  <c r="L53" i="3"/>
  <c r="AG53" i="3"/>
  <c r="AH53" i="3"/>
  <c r="T53" i="3"/>
  <c r="AC53" i="3"/>
  <c r="AA53" i="3"/>
  <c r="W53" i="3"/>
  <c r="N53" i="3"/>
  <c r="O53" i="3"/>
  <c r="AE53" i="3"/>
  <c r="D55" i="3"/>
  <c r="AT66" i="3" s="1"/>
  <c r="AL27" i="4"/>
  <c r="B56" i="3"/>
  <c r="AL27" i="3"/>
  <c r="AK52" i="3"/>
  <c r="AK53" i="3"/>
  <c r="AK51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50" i="3"/>
  <c r="AK48" i="3"/>
  <c r="AK49" i="3"/>
  <c r="AK47" i="3"/>
  <c r="AK29" i="3"/>
  <c r="AK34" i="3"/>
  <c r="AK32" i="3"/>
  <c r="AK30" i="3"/>
  <c r="AK33" i="3"/>
  <c r="AK31" i="3"/>
  <c r="C56" i="3" l="1"/>
  <c r="F37" i="6" s="1"/>
  <c r="G37" i="6" s="1"/>
  <c r="E37" i="6"/>
  <c r="AS112" i="7"/>
  <c r="AU27" i="7"/>
  <c r="AT30" i="7"/>
  <c r="AT29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49" i="7"/>
  <c r="AT50" i="7"/>
  <c r="AT51" i="7"/>
  <c r="AT52" i="7"/>
  <c r="AT53" i="7"/>
  <c r="AT54" i="7"/>
  <c r="AK112" i="3"/>
  <c r="P54" i="3"/>
  <c r="Z54" i="3"/>
  <c r="AB54" i="3"/>
  <c r="O54" i="3"/>
  <c r="AJ54" i="3"/>
  <c r="AK54" i="3"/>
  <c r="W54" i="3"/>
  <c r="M54" i="3"/>
  <c r="AC54" i="3"/>
  <c r="AE54" i="3"/>
  <c r="AH54" i="3"/>
  <c r="Q54" i="3"/>
  <c r="T54" i="3"/>
  <c r="S54" i="3"/>
  <c r="J54" i="3"/>
  <c r="AF54" i="3"/>
  <c r="L54" i="3"/>
  <c r="AG54" i="3"/>
  <c r="N54" i="3"/>
  <c r="K54" i="3"/>
  <c r="AA54" i="3"/>
  <c r="U54" i="3"/>
  <c r="X54" i="3"/>
  <c r="V54" i="3"/>
  <c r="R54" i="3"/>
  <c r="Y54" i="3"/>
  <c r="AD54" i="3"/>
  <c r="E55" i="3"/>
  <c r="AJ55" i="3" s="1"/>
  <c r="D56" i="3"/>
  <c r="AU66" i="3" s="1"/>
  <c r="AM27" i="4"/>
  <c r="B57" i="3"/>
  <c r="AM27" i="3"/>
  <c r="AL54" i="3"/>
  <c r="AL52" i="3"/>
  <c r="AL50" i="3"/>
  <c r="AL49" i="3"/>
  <c r="AL48" i="3"/>
  <c r="AL47" i="3"/>
  <c r="AL29" i="3"/>
  <c r="AL51" i="3"/>
  <c r="AL34" i="3"/>
  <c r="AL33" i="3"/>
  <c r="AL32" i="3"/>
  <c r="AL31" i="3"/>
  <c r="AL30" i="3"/>
  <c r="AL45" i="3"/>
  <c r="AL41" i="3"/>
  <c r="AL37" i="3"/>
  <c r="AL53" i="3"/>
  <c r="AL43" i="3"/>
  <c r="AL39" i="3"/>
  <c r="AL35" i="3"/>
  <c r="AL44" i="3"/>
  <c r="AL40" i="3"/>
  <c r="AL36" i="3"/>
  <c r="AL46" i="3"/>
  <c r="AL42" i="3"/>
  <c r="AL38" i="3"/>
  <c r="C57" i="3" l="1"/>
  <c r="F38" i="6" s="1"/>
  <c r="G38" i="6" s="1"/>
  <c r="E38" i="6"/>
  <c r="AU29" i="7"/>
  <c r="AV27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U49" i="7"/>
  <c r="AU50" i="7"/>
  <c r="AU51" i="7"/>
  <c r="AU52" i="7"/>
  <c r="AU53" i="7"/>
  <c r="AU54" i="7"/>
  <c r="AU55" i="7"/>
  <c r="AT112" i="7"/>
  <c r="AL112" i="3"/>
  <c r="R55" i="3"/>
  <c r="P55" i="3"/>
  <c r="AG55" i="3"/>
  <c r="W55" i="3"/>
  <c r="E56" i="3"/>
  <c r="AK56" i="3" s="1"/>
  <c r="AK55" i="3"/>
  <c r="AH55" i="3"/>
  <c r="AB55" i="3"/>
  <c r="Z55" i="3"/>
  <c r="AE55" i="3"/>
  <c r="Y55" i="3"/>
  <c r="J55" i="3"/>
  <c r="O55" i="3"/>
  <c r="U55" i="3"/>
  <c r="AF55" i="3"/>
  <c r="V55" i="3"/>
  <c r="L55" i="3"/>
  <c r="AA55" i="3"/>
  <c r="M55" i="3"/>
  <c r="K55" i="3"/>
  <c r="X55" i="3"/>
  <c r="AL55" i="3"/>
  <c r="N55" i="3"/>
  <c r="AD55" i="3"/>
  <c r="S55" i="3"/>
  <c r="AI55" i="3"/>
  <c r="AC55" i="3"/>
  <c r="Q55" i="3"/>
  <c r="T55" i="3"/>
  <c r="D57" i="3"/>
  <c r="AV66" i="3" s="1"/>
  <c r="AN27" i="4"/>
  <c r="B58" i="3"/>
  <c r="AN27" i="3"/>
  <c r="AM50" i="3"/>
  <c r="AM49" i="3"/>
  <c r="AM48" i="3"/>
  <c r="AM47" i="3"/>
  <c r="AM55" i="3"/>
  <c r="AM53" i="3"/>
  <c r="AM51" i="3"/>
  <c r="AM34" i="3"/>
  <c r="AM33" i="3"/>
  <c r="AM32" i="3"/>
  <c r="AM31" i="3"/>
  <c r="AM30" i="3"/>
  <c r="AM44" i="3"/>
  <c r="AM42" i="3"/>
  <c r="AM40" i="3"/>
  <c r="AM38" i="3"/>
  <c r="AM36" i="3"/>
  <c r="AM54" i="3"/>
  <c r="AM46" i="3"/>
  <c r="AM45" i="3"/>
  <c r="AM43" i="3"/>
  <c r="AM41" i="3"/>
  <c r="AM39" i="3"/>
  <c r="AM37" i="3"/>
  <c r="AM35" i="3"/>
  <c r="AM29" i="3"/>
  <c r="AM52" i="3"/>
  <c r="C58" i="3" l="1"/>
  <c r="F39" i="6" s="1"/>
  <c r="G39" i="6" s="1"/>
  <c r="E39" i="6"/>
  <c r="AV29" i="7"/>
  <c r="AW27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V49" i="7"/>
  <c r="AV50" i="7"/>
  <c r="AV51" i="7"/>
  <c r="AV52" i="7"/>
  <c r="AV53" i="7"/>
  <c r="AV54" i="7"/>
  <c r="AV55" i="7"/>
  <c r="AV56" i="7"/>
  <c r="AU112" i="7"/>
  <c r="AM112" i="3"/>
  <c r="N56" i="3"/>
  <c r="AE56" i="3"/>
  <c r="AD56" i="3"/>
  <c r="Y56" i="3"/>
  <c r="X56" i="3"/>
  <c r="O56" i="3"/>
  <c r="P56" i="3"/>
  <c r="M56" i="3"/>
  <c r="AC56" i="3"/>
  <c r="R56" i="3"/>
  <c r="AH56" i="3"/>
  <c r="S56" i="3"/>
  <c r="AI56" i="3"/>
  <c r="AF56" i="3"/>
  <c r="Q56" i="3"/>
  <c r="AG56" i="3"/>
  <c r="V56" i="3"/>
  <c r="AL56" i="3"/>
  <c r="W56" i="3"/>
  <c r="J56" i="3"/>
  <c r="T56" i="3"/>
  <c r="AM56" i="3"/>
  <c r="U56" i="3"/>
  <c r="L56" i="3"/>
  <c r="Z56" i="3"/>
  <c r="K56" i="3"/>
  <c r="AA56" i="3"/>
  <c r="AB56" i="3"/>
  <c r="AJ56" i="3"/>
  <c r="E57" i="3"/>
  <c r="L57" i="3" s="1"/>
  <c r="AO27" i="4"/>
  <c r="D58" i="3"/>
  <c r="AW66" i="3" s="1"/>
  <c r="AO27" i="3"/>
  <c r="AN56" i="3"/>
  <c r="AN55" i="3"/>
  <c r="AN54" i="3"/>
  <c r="AN53" i="3"/>
  <c r="AN52" i="3"/>
  <c r="AN51" i="3"/>
  <c r="AN50" i="3"/>
  <c r="AN48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49" i="3"/>
  <c r="AN47" i="3"/>
  <c r="AN33" i="3"/>
  <c r="AN31" i="3"/>
  <c r="AN34" i="3"/>
  <c r="AN32" i="3"/>
  <c r="AN30" i="3"/>
  <c r="AN29" i="3"/>
  <c r="AV112" i="7" l="1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W49" i="7"/>
  <c r="AW50" i="7"/>
  <c r="AW51" i="7"/>
  <c r="AW52" i="7"/>
  <c r="AW53" i="7"/>
  <c r="AW54" i="7"/>
  <c r="AW55" i="7"/>
  <c r="AW56" i="7"/>
  <c r="AW57" i="7"/>
  <c r="AN112" i="3"/>
  <c r="Z57" i="3"/>
  <c r="Q57" i="3"/>
  <c r="AE57" i="3"/>
  <c r="X57" i="3"/>
  <c r="AM57" i="3"/>
  <c r="M57" i="3"/>
  <c r="AK57" i="3"/>
  <c r="AN57" i="3"/>
  <c r="P57" i="3"/>
  <c r="AH57" i="3"/>
  <c r="N57" i="3"/>
  <c r="Y57" i="3"/>
  <c r="R57" i="3"/>
  <c r="W57" i="3"/>
  <c r="AF57" i="3"/>
  <c r="O57" i="3"/>
  <c r="K57" i="3"/>
  <c r="AD57" i="3"/>
  <c r="S57" i="3"/>
  <c r="AI57" i="3"/>
  <c r="AB57" i="3"/>
  <c r="AG57" i="3"/>
  <c r="AC57" i="3"/>
  <c r="J57" i="3"/>
  <c r="V57" i="3"/>
  <c r="AL57" i="3"/>
  <c r="AA57" i="3"/>
  <c r="T57" i="3"/>
  <c r="AJ57" i="3"/>
  <c r="U57" i="3"/>
  <c r="AP27" i="4"/>
  <c r="E58" i="3"/>
  <c r="AN58" i="3" s="1"/>
  <c r="AN60" i="3" s="1"/>
  <c r="AN97" i="3" s="1"/>
  <c r="AP27" i="3"/>
  <c r="AO57" i="3"/>
  <c r="AO55" i="3"/>
  <c r="AO53" i="3"/>
  <c r="AO51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56" i="3"/>
  <c r="AO54" i="3"/>
  <c r="AO52" i="3"/>
  <c r="AO49" i="3"/>
  <c r="AO47" i="3"/>
  <c r="AO50" i="3"/>
  <c r="AO48" i="3"/>
  <c r="AO29" i="3"/>
  <c r="AO33" i="3"/>
  <c r="AO31" i="3"/>
  <c r="AO34" i="3"/>
  <c r="AO32" i="3"/>
  <c r="AO30" i="3"/>
  <c r="AW112" i="7" l="1"/>
  <c r="AN114" i="3"/>
  <c r="AO112" i="3"/>
  <c r="R58" i="3"/>
  <c r="AQ27" i="4"/>
  <c r="AH58" i="3"/>
  <c r="Z58" i="3"/>
  <c r="AM58" i="3"/>
  <c r="AM60" i="3" s="1"/>
  <c r="AM64" i="3" s="1"/>
  <c r="AM65" i="3" s="1"/>
  <c r="AE58" i="3"/>
  <c r="W58" i="3"/>
  <c r="O58" i="3"/>
  <c r="AO58" i="3"/>
  <c r="AO60" i="3" s="1"/>
  <c r="AO97" i="3" s="1"/>
  <c r="AL58" i="3"/>
  <c r="AL60" i="3" s="1"/>
  <c r="AD58" i="3"/>
  <c r="V58" i="3"/>
  <c r="J58" i="3"/>
  <c r="AI58" i="3"/>
  <c r="AA58" i="3"/>
  <c r="S58" i="3"/>
  <c r="AN71" i="3"/>
  <c r="AN64" i="3"/>
  <c r="AN65" i="3" s="1"/>
  <c r="AK58" i="3"/>
  <c r="AG58" i="3"/>
  <c r="AC58" i="3"/>
  <c r="Y58" i="3"/>
  <c r="U58" i="3"/>
  <c r="Q58" i="3"/>
  <c r="L58" i="3"/>
  <c r="AJ58" i="3"/>
  <c r="AF58" i="3"/>
  <c r="AB58" i="3"/>
  <c r="X58" i="3"/>
  <c r="T58" i="3"/>
  <c r="P58" i="3"/>
  <c r="K58" i="3"/>
  <c r="N58" i="3"/>
  <c r="M58" i="3"/>
  <c r="AQ27" i="3"/>
  <c r="AP58" i="3"/>
  <c r="AP56" i="3"/>
  <c r="AP54" i="3"/>
  <c r="AP52" i="3"/>
  <c r="AP50" i="3"/>
  <c r="AP49" i="3"/>
  <c r="AP48" i="3"/>
  <c r="AP47" i="3"/>
  <c r="AP57" i="3"/>
  <c r="AP55" i="3"/>
  <c r="AP51" i="3"/>
  <c r="AP29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53" i="3"/>
  <c r="AO114" i="3" l="1"/>
  <c r="T114" i="3"/>
  <c r="AP114" i="3"/>
  <c r="N114" i="3"/>
  <c r="X60" i="3"/>
  <c r="X97" i="3" s="1"/>
  <c r="X114" i="3"/>
  <c r="L114" i="3"/>
  <c r="AC60" i="3"/>
  <c r="AC97" i="3" s="1"/>
  <c r="AC114" i="3"/>
  <c r="J114" i="3"/>
  <c r="Y60" i="3"/>
  <c r="Y97" i="3" s="1"/>
  <c r="Y114" i="3"/>
  <c r="AE60" i="3"/>
  <c r="AE64" i="3" s="1"/>
  <c r="AE65" i="3" s="1"/>
  <c r="AE114" i="3"/>
  <c r="K114" i="3"/>
  <c r="AB60" i="3"/>
  <c r="AB97" i="3" s="1"/>
  <c r="AB114" i="3"/>
  <c r="Q114" i="3"/>
  <c r="AG60" i="3"/>
  <c r="AG97" i="3" s="1"/>
  <c r="AG114" i="3"/>
  <c r="S114" i="3"/>
  <c r="V60" i="3"/>
  <c r="V64" i="3" s="1"/>
  <c r="V65" i="3" s="1"/>
  <c r="V114" i="3"/>
  <c r="O114" i="3"/>
  <c r="Z60" i="3"/>
  <c r="Z97" i="3" s="1"/>
  <c r="Z114" i="3"/>
  <c r="AM114" i="3"/>
  <c r="M114" i="3"/>
  <c r="AJ60" i="3"/>
  <c r="AJ97" i="3" s="1"/>
  <c r="AJ114" i="3"/>
  <c r="AI60" i="3"/>
  <c r="AI71" i="3" s="1"/>
  <c r="AI114" i="3"/>
  <c r="AP112" i="3"/>
  <c r="P114" i="3"/>
  <c r="AF60" i="3"/>
  <c r="AF97" i="3" s="1"/>
  <c r="AF114" i="3"/>
  <c r="U60" i="3"/>
  <c r="U97" i="3" s="1"/>
  <c r="U114" i="3"/>
  <c r="AK60" i="3"/>
  <c r="AK97" i="3" s="1"/>
  <c r="AK114" i="3"/>
  <c r="AA60" i="3"/>
  <c r="AA71" i="3" s="1"/>
  <c r="AA114" i="3"/>
  <c r="AD60" i="3"/>
  <c r="AD97" i="3" s="1"/>
  <c r="AD114" i="3"/>
  <c r="W60" i="3"/>
  <c r="W97" i="3" s="1"/>
  <c r="W114" i="3"/>
  <c r="AH60" i="3"/>
  <c r="AH97" i="3" s="1"/>
  <c r="AH114" i="3"/>
  <c r="R114" i="3"/>
  <c r="AL114" i="3"/>
  <c r="AN86" i="3"/>
  <c r="AN87" i="3" s="1"/>
  <c r="AN85" i="3"/>
  <c r="AR27" i="4"/>
  <c r="AL71" i="3"/>
  <c r="AL97" i="3"/>
  <c r="AM71" i="3"/>
  <c r="AM97" i="3"/>
  <c r="AL64" i="3"/>
  <c r="AL65" i="3" s="1"/>
  <c r="AO71" i="3"/>
  <c r="AO64" i="3"/>
  <c r="AO65" i="3" s="1"/>
  <c r="AP60" i="3"/>
  <c r="AP97" i="3" s="1"/>
  <c r="AR27" i="3"/>
  <c r="AQ58" i="3"/>
  <c r="AQ57" i="3"/>
  <c r="AQ56" i="3"/>
  <c r="AQ54" i="3"/>
  <c r="AQ52" i="3"/>
  <c r="AQ50" i="3"/>
  <c r="AQ49" i="3"/>
  <c r="AQ48" i="3"/>
  <c r="AQ47" i="3"/>
  <c r="AQ55" i="3"/>
  <c r="AQ53" i="3"/>
  <c r="AQ51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Y64" i="3" l="1"/>
  <c r="Y65" i="3" s="1"/>
  <c r="U71" i="3"/>
  <c r="U85" i="3" s="1"/>
  <c r="AJ64" i="3"/>
  <c r="AJ65" i="3" s="1"/>
  <c r="AC71" i="3"/>
  <c r="AC86" i="3" s="1"/>
  <c r="AC87" i="3" s="1"/>
  <c r="AA97" i="3"/>
  <c r="AI97" i="3"/>
  <c r="X64" i="3"/>
  <c r="X65" i="3" s="1"/>
  <c r="AJ71" i="3"/>
  <c r="AJ86" i="3" s="1"/>
  <c r="AJ98" i="3" s="1"/>
  <c r="AC64" i="3"/>
  <c r="AC65" i="3" s="1"/>
  <c r="X71" i="3"/>
  <c r="X86" i="3" s="1"/>
  <c r="X87" i="3" s="1"/>
  <c r="Y71" i="3"/>
  <c r="Y86" i="3" s="1"/>
  <c r="Y98" i="3" s="1"/>
  <c r="AG64" i="3"/>
  <c r="AG65" i="3" s="1"/>
  <c r="AH64" i="3"/>
  <c r="AH65" i="3" s="1"/>
  <c r="AA64" i="3"/>
  <c r="AA65" i="3" s="1"/>
  <c r="W71" i="3"/>
  <c r="W86" i="3" s="1"/>
  <c r="W98" i="3" s="1"/>
  <c r="U64" i="3"/>
  <c r="U65" i="3" s="1"/>
  <c r="AD64" i="3"/>
  <c r="AD65" i="3" s="1"/>
  <c r="AF64" i="3"/>
  <c r="AF65" i="3" s="1"/>
  <c r="AD71" i="3"/>
  <c r="AD86" i="3" s="1"/>
  <c r="AD87" i="3" s="1"/>
  <c r="W64" i="3"/>
  <c r="W65" i="3" s="1"/>
  <c r="AQ114" i="3"/>
  <c r="AF71" i="3"/>
  <c r="AF86" i="3" s="1"/>
  <c r="AF87" i="3" s="1"/>
  <c r="AG71" i="3"/>
  <c r="AG85" i="3" s="1"/>
  <c r="AE71" i="3"/>
  <c r="AE85" i="3" s="1"/>
  <c r="AE97" i="3"/>
  <c r="V97" i="3"/>
  <c r="Z64" i="3"/>
  <c r="Z65" i="3" s="1"/>
  <c r="AQ112" i="3"/>
  <c r="AK71" i="3"/>
  <c r="AK86" i="3" s="1"/>
  <c r="AK87" i="3" s="1"/>
  <c r="AB64" i="3"/>
  <c r="AB65" i="3" s="1"/>
  <c r="V71" i="3"/>
  <c r="V85" i="3" s="1"/>
  <c r="AH71" i="3"/>
  <c r="AH85" i="3" s="1"/>
  <c r="AI64" i="3"/>
  <c r="AI65" i="3" s="1"/>
  <c r="Z71" i="3"/>
  <c r="Z85" i="3" s="1"/>
  <c r="AK64" i="3"/>
  <c r="AK65" i="3" s="1"/>
  <c r="AB71" i="3"/>
  <c r="AB86" i="3" s="1"/>
  <c r="AB98" i="3" s="1"/>
  <c r="AN98" i="3"/>
  <c r="AM86" i="3"/>
  <c r="AM87" i="3" s="1"/>
  <c r="AM85" i="3"/>
  <c r="AO86" i="3"/>
  <c r="AO87" i="3" s="1"/>
  <c r="AO85" i="3"/>
  <c r="AI86" i="3"/>
  <c r="AI98" i="3" s="1"/>
  <c r="AI85" i="3"/>
  <c r="AL86" i="3"/>
  <c r="AL98" i="3" s="1"/>
  <c r="AL85" i="3"/>
  <c r="AA86" i="3"/>
  <c r="AA98" i="3" s="1"/>
  <c r="AA85" i="3"/>
  <c r="AS27" i="4"/>
  <c r="AP64" i="3"/>
  <c r="AP65" i="3" s="1"/>
  <c r="AP71" i="3"/>
  <c r="AS27" i="3"/>
  <c r="AR58" i="3"/>
  <c r="AR57" i="3"/>
  <c r="AR56" i="3"/>
  <c r="AR55" i="3"/>
  <c r="AR54" i="3"/>
  <c r="AR53" i="3"/>
  <c r="AR52" i="3"/>
  <c r="AR51" i="3"/>
  <c r="AR49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2" i="3"/>
  <c r="AR30" i="3"/>
  <c r="AR29" i="3"/>
  <c r="AR50" i="3"/>
  <c r="AR33" i="3"/>
  <c r="AR31" i="3"/>
  <c r="AR48" i="3"/>
  <c r="AR34" i="3"/>
  <c r="AQ60" i="3"/>
  <c r="AQ97" i="3" s="1"/>
  <c r="U86" i="3" l="1"/>
  <c r="U98" i="3" s="1"/>
  <c r="Y85" i="3"/>
  <c r="AH86" i="3"/>
  <c r="AH87" i="3" s="1"/>
  <c r="AD85" i="3"/>
  <c r="W85" i="3"/>
  <c r="AC85" i="3"/>
  <c r="AG86" i="3"/>
  <c r="AG98" i="3" s="1"/>
  <c r="AE86" i="3"/>
  <c r="AE98" i="3" s="1"/>
  <c r="AM98" i="3"/>
  <c r="V86" i="3"/>
  <c r="V98" i="3" s="1"/>
  <c r="X85" i="3"/>
  <c r="AF85" i="3"/>
  <c r="Z86" i="3"/>
  <c r="Z98" i="3" s="1"/>
  <c r="AJ85" i="3"/>
  <c r="AK85" i="3"/>
  <c r="AB85" i="3"/>
  <c r="AR112" i="3"/>
  <c r="AR114" i="3"/>
  <c r="W87" i="3"/>
  <c r="AL87" i="3"/>
  <c r="AK98" i="3"/>
  <c r="AB87" i="3"/>
  <c r="AC98" i="3"/>
  <c r="AI87" i="3"/>
  <c r="AA87" i="3"/>
  <c r="AJ87" i="3"/>
  <c r="AD98" i="3"/>
  <c r="AO98" i="3"/>
  <c r="X98" i="3"/>
  <c r="Y87" i="3"/>
  <c r="AF98" i="3"/>
  <c r="AP86" i="3"/>
  <c r="AP87" i="3" s="1"/>
  <c r="AP85" i="3"/>
  <c r="AT27" i="4"/>
  <c r="AQ64" i="3"/>
  <c r="AQ65" i="3" s="1"/>
  <c r="AQ71" i="3"/>
  <c r="AR60" i="3"/>
  <c r="AR97" i="3" s="1"/>
  <c r="AT27" i="3"/>
  <c r="AS58" i="3"/>
  <c r="AS55" i="3"/>
  <c r="AS53" i="3"/>
  <c r="AS51" i="3"/>
  <c r="AS57" i="3"/>
  <c r="AS56" i="3"/>
  <c r="AS54" i="3"/>
  <c r="AS52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50" i="3"/>
  <c r="AS48" i="3"/>
  <c r="AS29" i="3"/>
  <c r="AS49" i="3"/>
  <c r="AS34" i="3"/>
  <c r="AS32" i="3"/>
  <c r="AS30" i="3"/>
  <c r="AS47" i="3"/>
  <c r="AS33" i="3"/>
  <c r="AS31" i="3"/>
  <c r="AH98" i="3" l="1"/>
  <c r="U87" i="3"/>
  <c r="V87" i="3"/>
  <c r="Z87" i="3"/>
  <c r="AG87" i="3"/>
  <c r="AE87" i="3"/>
  <c r="AS114" i="3"/>
  <c r="AS112" i="3"/>
  <c r="AP98" i="3"/>
  <c r="AQ86" i="3"/>
  <c r="AQ87" i="3" s="1"/>
  <c r="AQ85" i="3"/>
  <c r="AU27" i="4"/>
  <c r="AR71" i="3"/>
  <c r="AR64" i="3"/>
  <c r="AR65" i="3" s="1"/>
  <c r="AU27" i="3"/>
  <c r="AT58" i="3"/>
  <c r="AT55" i="3"/>
  <c r="AT53" i="3"/>
  <c r="AT51" i="3"/>
  <c r="AT57" i="3"/>
  <c r="AT50" i="3"/>
  <c r="AT49" i="3"/>
  <c r="AT48" i="3"/>
  <c r="AT47" i="3"/>
  <c r="AT54" i="3"/>
  <c r="AT29" i="3"/>
  <c r="AT56" i="3"/>
  <c r="AT34" i="3"/>
  <c r="AT33" i="3"/>
  <c r="AT32" i="3"/>
  <c r="AT31" i="3"/>
  <c r="AT30" i="3"/>
  <c r="AT52" i="3"/>
  <c r="AT46" i="3"/>
  <c r="AT42" i="3"/>
  <c r="AT38" i="3"/>
  <c r="AT44" i="3"/>
  <c r="AT40" i="3"/>
  <c r="AT36" i="3"/>
  <c r="AT45" i="3"/>
  <c r="AT41" i="3"/>
  <c r="AT37" i="3"/>
  <c r="AT43" i="3"/>
  <c r="AT39" i="3"/>
  <c r="AT35" i="3"/>
  <c r="AS60" i="3"/>
  <c r="AS97" i="3" s="1"/>
  <c r="AT112" i="3" l="1"/>
  <c r="AT114" i="3"/>
  <c r="AQ98" i="3"/>
  <c r="AR86" i="3"/>
  <c r="AR87" i="3" s="1"/>
  <c r="AR85" i="3"/>
  <c r="AV27" i="4"/>
  <c r="AS64" i="3"/>
  <c r="AS65" i="3" s="1"/>
  <c r="AS71" i="3"/>
  <c r="AT60" i="3"/>
  <c r="AT97" i="3" s="1"/>
  <c r="AV27" i="3"/>
  <c r="AU58" i="3"/>
  <c r="AU57" i="3"/>
  <c r="AU56" i="3"/>
  <c r="AU50" i="3"/>
  <c r="AU49" i="3"/>
  <c r="AU48" i="3"/>
  <c r="AU47" i="3"/>
  <c r="AU54" i="3"/>
  <c r="AU52" i="3"/>
  <c r="AU55" i="3"/>
  <c r="AU53" i="3"/>
  <c r="AU51" i="3"/>
  <c r="AU34" i="3"/>
  <c r="AU33" i="3"/>
  <c r="AU32" i="3"/>
  <c r="AU31" i="3"/>
  <c r="AU30" i="3"/>
  <c r="AU46" i="3"/>
  <c r="AU45" i="3"/>
  <c r="AU43" i="3"/>
  <c r="AU41" i="3"/>
  <c r="AU39" i="3"/>
  <c r="AU37" i="3"/>
  <c r="AU35" i="3"/>
  <c r="AU44" i="3"/>
  <c r="AU42" i="3"/>
  <c r="AU40" i="3"/>
  <c r="AU38" i="3"/>
  <c r="AU36" i="3"/>
  <c r="AU29" i="3"/>
  <c r="AU112" i="3" l="1"/>
  <c r="AU114" i="3"/>
  <c r="AR98" i="3"/>
  <c r="AS86" i="3"/>
  <c r="AS87" i="3" s="1"/>
  <c r="AS85" i="3"/>
  <c r="AW27" i="4"/>
  <c r="AT64" i="3"/>
  <c r="AT65" i="3" s="1"/>
  <c r="AT71" i="3"/>
  <c r="AU60" i="3"/>
  <c r="AU97" i="3" s="1"/>
  <c r="AW27" i="3"/>
  <c r="AV58" i="3"/>
  <c r="AV57" i="3"/>
  <c r="AV56" i="3"/>
  <c r="AV55" i="3"/>
  <c r="AV54" i="3"/>
  <c r="AV53" i="3"/>
  <c r="AV52" i="3"/>
  <c r="AV51" i="3"/>
  <c r="AV50" i="3"/>
  <c r="AV48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49" i="3"/>
  <c r="AV47" i="3"/>
  <c r="AV33" i="3"/>
  <c r="AV31" i="3"/>
  <c r="AV34" i="3"/>
  <c r="AV32" i="3"/>
  <c r="AV30" i="3"/>
  <c r="AV29" i="3"/>
  <c r="AV112" i="3" l="1"/>
  <c r="AV114" i="3"/>
  <c r="AS98" i="3"/>
  <c r="AT86" i="3"/>
  <c r="AT98" i="3" s="1"/>
  <c r="AT85" i="3"/>
  <c r="AU64" i="3"/>
  <c r="AU65" i="3" s="1"/>
  <c r="AU71" i="3"/>
  <c r="AV60" i="3"/>
  <c r="AV97" i="3" s="1"/>
  <c r="AW58" i="3"/>
  <c r="AW57" i="3"/>
  <c r="AW54" i="3"/>
  <c r="AW52" i="3"/>
  <c r="AW56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49" i="3"/>
  <c r="AW47" i="3"/>
  <c r="AW53" i="3"/>
  <c r="AW29" i="3"/>
  <c r="AW50" i="3"/>
  <c r="AW48" i="3"/>
  <c r="AW33" i="3"/>
  <c r="AW31" i="3"/>
  <c r="AW51" i="3"/>
  <c r="AW34" i="3"/>
  <c r="AW32" i="3"/>
  <c r="AW30" i="3"/>
  <c r="AW55" i="3"/>
  <c r="AW114" i="3" l="1"/>
  <c r="AW112" i="3"/>
  <c r="AT87" i="3"/>
  <c r="AU86" i="3"/>
  <c r="AU87" i="3" s="1"/>
  <c r="AU85" i="3"/>
  <c r="AV71" i="3"/>
  <c r="AV64" i="3"/>
  <c r="AV65" i="3" s="1"/>
  <c r="AW60" i="3"/>
  <c r="AW97" i="3" s="1"/>
  <c r="AU98" i="3" l="1"/>
  <c r="AV86" i="3"/>
  <c r="AV87" i="3" s="1"/>
  <c r="AV85" i="3"/>
  <c r="AW64" i="3"/>
  <c r="AW65" i="3" s="1"/>
  <c r="AW71" i="3"/>
  <c r="AW85" i="3" s="1"/>
  <c r="AV98" i="3" l="1"/>
  <c r="AW86" i="3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AW87" i="3" l="1"/>
  <c r="AW98" i="3"/>
  <c r="K40" i="2"/>
  <c r="K13" i="2"/>
  <c r="K21" i="2"/>
  <c r="K29" i="2"/>
  <c r="K33" i="2"/>
  <c r="K37" i="2"/>
  <c r="K14" i="2"/>
  <c r="K18" i="2"/>
  <c r="K22" i="2"/>
  <c r="K26" i="2"/>
  <c r="K30" i="2"/>
  <c r="K34" i="2"/>
  <c r="K38" i="2"/>
  <c r="K42" i="2"/>
  <c r="F48" i="7" s="1"/>
  <c r="K23" i="2"/>
  <c r="K31" i="2"/>
  <c r="K35" i="2"/>
  <c r="K39" i="2"/>
  <c r="K17" i="2"/>
  <c r="K25" i="2"/>
  <c r="K15" i="2"/>
  <c r="K19" i="2"/>
  <c r="K27" i="2"/>
  <c r="K41" i="2"/>
  <c r="K16" i="2"/>
  <c r="K20" i="2"/>
  <c r="K24" i="2"/>
  <c r="K28" i="2"/>
  <c r="K32" i="2"/>
  <c r="K36" i="2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F11" i="1"/>
  <c r="F12" i="1" s="1"/>
  <c r="F13" i="1" s="1"/>
  <c r="G10" i="1"/>
  <c r="F45" i="3" l="1"/>
  <c r="H45" i="3" s="1"/>
  <c r="G45" i="3" s="1"/>
  <c r="F45" i="7"/>
  <c r="F43" i="3"/>
  <c r="H43" i="3" s="1"/>
  <c r="G43" i="3" s="1"/>
  <c r="F43" i="7"/>
  <c r="F38" i="3"/>
  <c r="H38" i="3" s="1"/>
  <c r="G38" i="3" s="1"/>
  <c r="F38" i="7"/>
  <c r="F41" i="3"/>
  <c r="H41" i="3" s="1"/>
  <c r="G41" i="3" s="1"/>
  <c r="F41" i="7"/>
  <c r="F44" i="3"/>
  <c r="H44" i="3" s="1"/>
  <c r="G44" i="3" s="1"/>
  <c r="F44" i="7"/>
  <c r="F39" i="3"/>
  <c r="H39" i="3" s="1"/>
  <c r="G39" i="3" s="1"/>
  <c r="F39" i="7"/>
  <c r="F46" i="3"/>
  <c r="H46" i="3" s="1"/>
  <c r="G46" i="3" s="1"/>
  <c r="F46" i="7"/>
  <c r="F47" i="3"/>
  <c r="H47" i="3" s="1"/>
  <c r="G47" i="3" s="1"/>
  <c r="F47" i="7"/>
  <c r="F31" i="3"/>
  <c r="H31" i="3" s="1"/>
  <c r="G31" i="3" s="1"/>
  <c r="F31" i="7"/>
  <c r="F37" i="3"/>
  <c r="H37" i="3" s="1"/>
  <c r="G37" i="3" s="1"/>
  <c r="F37" i="7"/>
  <c r="F40" i="3"/>
  <c r="H40" i="3" s="1"/>
  <c r="G40" i="3" s="1"/>
  <c r="F40" i="7"/>
  <c r="F35" i="3"/>
  <c r="H35" i="3" s="1"/>
  <c r="G35" i="3" s="1"/>
  <c r="F35" i="7"/>
  <c r="F42" i="3"/>
  <c r="H42" i="3" s="1"/>
  <c r="G42" i="3" s="1"/>
  <c r="F42" i="7"/>
  <c r="F32" i="3"/>
  <c r="H32" i="3" s="1"/>
  <c r="G32" i="3" s="1"/>
  <c r="F32" i="7"/>
  <c r="F34" i="3"/>
  <c r="H34" i="3" s="1"/>
  <c r="G34" i="3" s="1"/>
  <c r="F34" i="7"/>
  <c r="F30" i="3"/>
  <c r="H30" i="3" s="1"/>
  <c r="G30" i="3" s="1"/>
  <c r="F30" i="7"/>
  <c r="F33" i="3"/>
  <c r="H33" i="3" s="1"/>
  <c r="G33" i="3" s="1"/>
  <c r="F33" i="7"/>
  <c r="F29" i="3"/>
  <c r="F29" i="7"/>
  <c r="F36" i="3"/>
  <c r="H36" i="3" s="1"/>
  <c r="G36" i="3" s="1"/>
  <c r="F36" i="7"/>
  <c r="G11" i="1"/>
  <c r="G12" i="1"/>
  <c r="K43" i="2"/>
  <c r="F49" i="7" s="1"/>
  <c r="F48" i="3"/>
  <c r="H48" i="3" s="1"/>
  <c r="G48" i="3" s="1"/>
  <c r="F14" i="1"/>
  <c r="G13" i="1"/>
  <c r="T12" i="5" l="1"/>
  <c r="S5" i="4"/>
  <c r="W8" i="2"/>
  <c r="S5" i="3"/>
  <c r="K44" i="2"/>
  <c r="F50" i="7" s="1"/>
  <c r="F49" i="3"/>
  <c r="H49" i="3" s="1"/>
  <c r="F15" i="1"/>
  <c r="G14" i="1"/>
  <c r="G49" i="3" l="1"/>
  <c r="K45" i="2"/>
  <c r="F51" i="7" s="1"/>
  <c r="F50" i="3"/>
  <c r="H50" i="3" s="1"/>
  <c r="G15" i="1"/>
  <c r="F16" i="1"/>
  <c r="K46" i="2" l="1"/>
  <c r="F52" i="7" s="1"/>
  <c r="F51" i="3"/>
  <c r="H51" i="3" s="1"/>
  <c r="G51" i="3" s="1"/>
  <c r="G50" i="3"/>
  <c r="G16" i="1"/>
  <c r="F17" i="1"/>
  <c r="K47" i="2" l="1"/>
  <c r="F53" i="7" s="1"/>
  <c r="F52" i="3"/>
  <c r="H52" i="3" s="1"/>
  <c r="G52" i="3" s="1"/>
  <c r="F18" i="1"/>
  <c r="G17" i="1"/>
  <c r="K48" i="2" l="1"/>
  <c r="F54" i="7" s="1"/>
  <c r="F53" i="3"/>
  <c r="H53" i="3" s="1"/>
  <c r="F19" i="1"/>
  <c r="G18" i="1"/>
  <c r="G53" i="3" l="1"/>
  <c r="K49" i="2"/>
  <c r="F55" i="7" s="1"/>
  <c r="F54" i="3"/>
  <c r="H54" i="3" s="1"/>
  <c r="G54" i="3" s="1"/>
  <c r="G19" i="1"/>
  <c r="F20" i="1"/>
  <c r="K50" i="2" l="1"/>
  <c r="F56" i="7" s="1"/>
  <c r="F55" i="3"/>
  <c r="H55" i="3" s="1"/>
  <c r="G55" i="3" s="1"/>
  <c r="F21" i="1"/>
  <c r="G20" i="1"/>
  <c r="K51" i="2" l="1"/>
  <c r="F57" i="7" s="1"/>
  <c r="F56" i="3"/>
  <c r="H56" i="3" s="1"/>
  <c r="G56" i="3" s="1"/>
  <c r="F22" i="1"/>
  <c r="G21" i="1"/>
  <c r="K14" i="1" s="1"/>
  <c r="C13" i="2" l="1"/>
  <c r="P14" i="1"/>
  <c r="K52" i="2"/>
  <c r="F57" i="3"/>
  <c r="H57" i="3" s="1"/>
  <c r="G57" i="3" s="1"/>
  <c r="F23" i="1"/>
  <c r="G22" i="1"/>
  <c r="F58" i="3" l="1"/>
  <c r="H58" i="3" s="1"/>
  <c r="G58" i="3" s="1"/>
  <c r="F58" i="7"/>
  <c r="G23" i="1"/>
  <c r="F24" i="1"/>
  <c r="I58" i="3" l="1"/>
  <c r="G24" i="1"/>
  <c r="F25" i="1"/>
  <c r="F26" i="1" l="1"/>
  <c r="G25" i="1"/>
  <c r="F27" i="1" l="1"/>
  <c r="G26" i="1"/>
  <c r="G27" i="1" l="1"/>
  <c r="F28" i="1"/>
  <c r="G28" i="1" l="1"/>
  <c r="F29" i="1"/>
  <c r="F30" i="1" l="1"/>
  <c r="G29" i="1"/>
  <c r="F31" i="1" l="1"/>
  <c r="G30" i="1"/>
  <c r="G31" i="1" l="1"/>
  <c r="F32" i="1"/>
  <c r="G32" i="1" l="1"/>
  <c r="F33" i="1"/>
  <c r="H33" i="1" l="1"/>
  <c r="G33" i="1"/>
  <c r="K15" i="1" s="1"/>
  <c r="F34" i="1"/>
  <c r="C14" i="2" l="1"/>
  <c r="P15" i="1"/>
  <c r="H34" i="1"/>
  <c r="G34" i="1"/>
  <c r="F35" i="1"/>
  <c r="H35" i="1" l="1"/>
  <c r="G35" i="1"/>
  <c r="F36" i="1"/>
  <c r="H36" i="1" l="1"/>
  <c r="G36" i="1"/>
  <c r="F37" i="1"/>
  <c r="H37" i="1" l="1"/>
  <c r="G37" i="1"/>
  <c r="F38" i="1"/>
  <c r="H38" i="1" l="1"/>
  <c r="F39" i="1"/>
  <c r="G38" i="1"/>
  <c r="H39" i="1" l="1"/>
  <c r="G39" i="1"/>
  <c r="F40" i="1"/>
  <c r="H40" i="1" l="1"/>
  <c r="G40" i="1"/>
  <c r="F41" i="1"/>
  <c r="H41" i="1" l="1"/>
  <c r="G41" i="1"/>
  <c r="F42" i="1"/>
  <c r="H42" i="1" l="1"/>
  <c r="G42" i="1"/>
  <c r="F43" i="1"/>
  <c r="H43" i="1" l="1"/>
  <c r="G43" i="1"/>
  <c r="F44" i="1"/>
  <c r="F45" i="1" l="1"/>
  <c r="H44" i="1"/>
  <c r="G44" i="1"/>
  <c r="F46" i="1" l="1"/>
  <c r="H45" i="1"/>
  <c r="G45" i="1"/>
  <c r="K16" i="1" s="1"/>
  <c r="C15" i="2" l="1"/>
  <c r="P16" i="1"/>
  <c r="G46" i="1"/>
  <c r="F47" i="1"/>
  <c r="H46" i="1"/>
  <c r="H47" i="1" l="1"/>
  <c r="G47" i="1"/>
  <c r="F48" i="1"/>
  <c r="F49" i="1" l="1"/>
  <c r="H48" i="1"/>
  <c r="G48" i="1"/>
  <c r="F50" i="1" l="1"/>
  <c r="H49" i="1"/>
  <c r="G49" i="1"/>
  <c r="G50" i="1" l="1"/>
  <c r="F51" i="1"/>
  <c r="H50" i="1"/>
  <c r="H51" i="1" l="1"/>
  <c r="G51" i="1"/>
  <c r="F52" i="1"/>
  <c r="F53" i="1" l="1"/>
  <c r="H52" i="1"/>
  <c r="G52" i="1"/>
  <c r="F54" i="1" l="1"/>
  <c r="H53" i="1"/>
  <c r="G53" i="1"/>
  <c r="G54" i="1" l="1"/>
  <c r="F55" i="1"/>
  <c r="H54" i="1"/>
  <c r="H55" i="1" l="1"/>
  <c r="G55" i="1"/>
  <c r="F56" i="1"/>
  <c r="F57" i="1" l="1"/>
  <c r="H56" i="1"/>
  <c r="G56" i="1"/>
  <c r="F58" i="1" l="1"/>
  <c r="G57" i="1"/>
  <c r="K17" i="1" s="1"/>
  <c r="H57" i="1"/>
  <c r="C16" i="2" l="1"/>
  <c r="P17" i="1"/>
  <c r="G58" i="1"/>
  <c r="F59" i="1"/>
  <c r="H58" i="1"/>
  <c r="H59" i="1" l="1"/>
  <c r="G59" i="1"/>
  <c r="F60" i="1"/>
  <c r="F61" i="1" l="1"/>
  <c r="H60" i="1"/>
  <c r="G60" i="1"/>
  <c r="F62" i="1" l="1"/>
  <c r="H61" i="1"/>
  <c r="G61" i="1"/>
  <c r="G62" i="1" l="1"/>
  <c r="F63" i="1"/>
  <c r="H62" i="1"/>
  <c r="H63" i="1" l="1"/>
  <c r="G63" i="1"/>
  <c r="F64" i="1"/>
  <c r="F65" i="1" l="1"/>
  <c r="H64" i="1"/>
  <c r="G64" i="1"/>
  <c r="F66" i="1" l="1"/>
  <c r="H65" i="1"/>
  <c r="G65" i="1"/>
  <c r="G66" i="1" l="1"/>
  <c r="F67" i="1"/>
  <c r="H66" i="1"/>
  <c r="H67" i="1" l="1"/>
  <c r="G67" i="1"/>
  <c r="F68" i="1"/>
  <c r="F69" i="1" l="1"/>
  <c r="H68" i="1"/>
  <c r="G68" i="1"/>
  <c r="F70" i="1" l="1"/>
  <c r="H69" i="1"/>
  <c r="G69" i="1"/>
  <c r="K18" i="1" s="1"/>
  <c r="C17" i="2" l="1"/>
  <c r="D11" i="2" s="1"/>
  <c r="P18" i="1"/>
  <c r="G70" i="1"/>
  <c r="F71" i="1"/>
  <c r="H70" i="1"/>
  <c r="H71" i="1" l="1"/>
  <c r="G71" i="1"/>
  <c r="F72" i="1"/>
  <c r="F73" i="1" l="1"/>
  <c r="H72" i="1"/>
  <c r="G72" i="1"/>
  <c r="F74" i="1" l="1"/>
  <c r="G73" i="1"/>
  <c r="H73" i="1"/>
  <c r="G74" i="1" l="1"/>
  <c r="F75" i="1"/>
  <c r="H74" i="1"/>
  <c r="H75" i="1" l="1"/>
  <c r="G75" i="1"/>
  <c r="F76" i="1"/>
  <c r="F77" i="1" l="1"/>
  <c r="H76" i="1"/>
  <c r="G76" i="1"/>
  <c r="F78" i="1" l="1"/>
  <c r="H77" i="1"/>
  <c r="G77" i="1"/>
  <c r="G78" i="1" l="1"/>
  <c r="F79" i="1"/>
  <c r="H78" i="1"/>
  <c r="H79" i="1" l="1"/>
  <c r="G79" i="1"/>
  <c r="F80" i="1"/>
  <c r="F81" i="1" l="1"/>
  <c r="H80" i="1"/>
  <c r="G80" i="1"/>
  <c r="F82" i="1" l="1"/>
  <c r="H81" i="1"/>
  <c r="G81" i="1"/>
  <c r="K19" i="1" s="1"/>
  <c r="C18" i="2" l="1"/>
  <c r="P19" i="1"/>
  <c r="G82" i="1"/>
  <c r="F83" i="1"/>
  <c r="H82" i="1"/>
  <c r="H83" i="1" l="1"/>
  <c r="G83" i="1"/>
  <c r="F84" i="1"/>
  <c r="F85" i="1" l="1"/>
  <c r="H84" i="1"/>
  <c r="G84" i="1"/>
  <c r="F86" i="1" l="1"/>
  <c r="H85" i="1"/>
  <c r="G85" i="1"/>
  <c r="G86" i="1" l="1"/>
  <c r="F87" i="1"/>
  <c r="H86" i="1"/>
  <c r="H87" i="1" l="1"/>
  <c r="G87" i="1"/>
  <c r="F88" i="1"/>
  <c r="F89" i="1" l="1"/>
  <c r="H88" i="1"/>
  <c r="G88" i="1"/>
  <c r="F90" i="1" l="1"/>
  <c r="G89" i="1"/>
  <c r="H89" i="1"/>
  <c r="G90" i="1" l="1"/>
  <c r="F91" i="1"/>
  <c r="H90" i="1"/>
  <c r="H91" i="1" l="1"/>
  <c r="G91" i="1"/>
  <c r="F92" i="1"/>
  <c r="F93" i="1" l="1"/>
  <c r="H92" i="1"/>
  <c r="G92" i="1"/>
  <c r="F94" i="1" l="1"/>
  <c r="H93" i="1"/>
  <c r="G93" i="1"/>
  <c r="K20" i="1" s="1"/>
  <c r="C19" i="2" l="1"/>
  <c r="P20" i="1"/>
  <c r="G94" i="1"/>
  <c r="F95" i="1"/>
  <c r="H94" i="1"/>
  <c r="H95" i="1" l="1"/>
  <c r="G95" i="1"/>
  <c r="F96" i="1"/>
  <c r="F97" i="1" l="1"/>
  <c r="H96" i="1"/>
  <c r="G96" i="1"/>
  <c r="F98" i="1" l="1"/>
  <c r="H97" i="1"/>
  <c r="G97" i="1"/>
  <c r="G98" i="1" l="1"/>
  <c r="F99" i="1"/>
  <c r="H98" i="1"/>
  <c r="H99" i="1" l="1"/>
  <c r="G99" i="1"/>
  <c r="F100" i="1"/>
  <c r="F101" i="1" l="1"/>
  <c r="H100" i="1"/>
  <c r="G100" i="1"/>
  <c r="F102" i="1" l="1"/>
  <c r="H101" i="1"/>
  <c r="G101" i="1"/>
  <c r="G102" i="1" l="1"/>
  <c r="H102" i="1"/>
  <c r="F103" i="1"/>
  <c r="H103" i="1" l="1"/>
  <c r="G103" i="1"/>
  <c r="F104" i="1"/>
  <c r="F105" i="1" l="1"/>
  <c r="H104" i="1"/>
  <c r="G104" i="1"/>
  <c r="F106" i="1" l="1"/>
  <c r="H105" i="1"/>
  <c r="G105" i="1"/>
  <c r="K21" i="1" s="1"/>
  <c r="C20" i="2" l="1"/>
  <c r="P21" i="1"/>
  <c r="G106" i="1"/>
  <c r="F107" i="1"/>
  <c r="H106" i="1"/>
  <c r="H107" i="1" l="1"/>
  <c r="G107" i="1"/>
  <c r="F108" i="1"/>
  <c r="F109" i="1" l="1"/>
  <c r="H108" i="1"/>
  <c r="G108" i="1"/>
  <c r="F110" i="1" l="1"/>
  <c r="H109" i="1"/>
  <c r="G109" i="1"/>
  <c r="G110" i="1" l="1"/>
  <c r="F111" i="1"/>
  <c r="H110" i="1"/>
  <c r="H111" i="1" l="1"/>
  <c r="G111" i="1"/>
  <c r="F112" i="1"/>
  <c r="F113" i="1" l="1"/>
  <c r="H112" i="1"/>
  <c r="G112" i="1"/>
  <c r="F114" i="1" l="1"/>
  <c r="H113" i="1"/>
  <c r="G113" i="1"/>
  <c r="G114" i="1" l="1"/>
  <c r="F115" i="1"/>
  <c r="H114" i="1"/>
  <c r="H115" i="1" l="1"/>
  <c r="G115" i="1"/>
  <c r="F116" i="1"/>
  <c r="F117" i="1" l="1"/>
  <c r="H116" i="1"/>
  <c r="G116" i="1"/>
  <c r="F118" i="1" l="1"/>
  <c r="H117" i="1"/>
  <c r="G117" i="1"/>
  <c r="K22" i="1" s="1"/>
  <c r="C21" i="2" l="1"/>
  <c r="P22" i="1"/>
  <c r="G118" i="1"/>
  <c r="F119" i="1"/>
  <c r="H118" i="1"/>
  <c r="H119" i="1" l="1"/>
  <c r="G119" i="1"/>
  <c r="F120" i="1"/>
  <c r="F121" i="1" l="1"/>
  <c r="H120" i="1"/>
  <c r="G120" i="1"/>
  <c r="F122" i="1" l="1"/>
  <c r="H121" i="1"/>
  <c r="G121" i="1"/>
  <c r="G122" i="1" l="1"/>
  <c r="F123" i="1"/>
  <c r="H122" i="1"/>
  <c r="H123" i="1" l="1"/>
  <c r="G123" i="1"/>
  <c r="F124" i="1"/>
  <c r="F125" i="1" l="1"/>
  <c r="H124" i="1"/>
  <c r="G124" i="1"/>
  <c r="F126" i="1" l="1"/>
  <c r="H125" i="1"/>
  <c r="G125" i="1"/>
  <c r="G126" i="1" l="1"/>
  <c r="F127" i="1"/>
  <c r="H126" i="1"/>
  <c r="H127" i="1" l="1"/>
  <c r="G127" i="1"/>
  <c r="F128" i="1"/>
  <c r="F129" i="1" l="1"/>
  <c r="H128" i="1"/>
  <c r="G128" i="1"/>
  <c r="F130" i="1" l="1"/>
  <c r="H129" i="1"/>
  <c r="G129" i="1"/>
  <c r="K23" i="1" s="1"/>
  <c r="C22" i="2" l="1"/>
  <c r="P23" i="1"/>
  <c r="G130" i="1"/>
  <c r="F131" i="1"/>
  <c r="H130" i="1"/>
  <c r="H131" i="1" l="1"/>
  <c r="G131" i="1"/>
  <c r="F132" i="1"/>
  <c r="F133" i="1" l="1"/>
  <c r="H132" i="1"/>
  <c r="G132" i="1"/>
  <c r="F134" i="1" l="1"/>
  <c r="H133" i="1"/>
  <c r="G133" i="1"/>
  <c r="G134" i="1" l="1"/>
  <c r="H134" i="1"/>
  <c r="F135" i="1"/>
  <c r="H135" i="1" l="1"/>
  <c r="G135" i="1"/>
  <c r="F136" i="1"/>
  <c r="F137" i="1" l="1"/>
  <c r="H136" i="1"/>
  <c r="G136" i="1"/>
  <c r="F138" i="1" l="1"/>
  <c r="H137" i="1"/>
  <c r="G137" i="1"/>
  <c r="G138" i="1" l="1"/>
  <c r="F139" i="1"/>
  <c r="H138" i="1"/>
  <c r="H139" i="1" l="1"/>
  <c r="G139" i="1"/>
  <c r="F140" i="1"/>
  <c r="F141" i="1" l="1"/>
  <c r="H140" i="1"/>
  <c r="G140" i="1"/>
  <c r="F142" i="1" l="1"/>
  <c r="H141" i="1"/>
  <c r="G141" i="1"/>
  <c r="K24" i="1" s="1"/>
  <c r="C23" i="2" l="1"/>
  <c r="P24" i="1"/>
  <c r="G142" i="1"/>
  <c r="F143" i="1"/>
  <c r="H142" i="1"/>
  <c r="H143" i="1" l="1"/>
  <c r="G143" i="1"/>
  <c r="F144" i="1"/>
  <c r="F145" i="1" l="1"/>
  <c r="H144" i="1"/>
  <c r="G144" i="1"/>
  <c r="F146" i="1" l="1"/>
  <c r="H145" i="1"/>
  <c r="G145" i="1"/>
  <c r="G146" i="1" l="1"/>
  <c r="F147" i="1"/>
  <c r="H146" i="1"/>
  <c r="H147" i="1" l="1"/>
  <c r="G147" i="1"/>
  <c r="F148" i="1"/>
  <c r="F149" i="1" l="1"/>
  <c r="H148" i="1"/>
  <c r="G148" i="1"/>
  <c r="F150" i="1" l="1"/>
  <c r="H149" i="1"/>
  <c r="G149" i="1"/>
  <c r="G150" i="1" l="1"/>
  <c r="F151" i="1"/>
  <c r="H150" i="1"/>
  <c r="H151" i="1" l="1"/>
  <c r="G151" i="1"/>
  <c r="F152" i="1"/>
  <c r="F153" i="1" l="1"/>
  <c r="H152" i="1"/>
  <c r="G152" i="1"/>
  <c r="F154" i="1" l="1"/>
  <c r="H153" i="1"/>
  <c r="G153" i="1"/>
  <c r="K25" i="1" s="1"/>
  <c r="C24" i="2" l="1"/>
  <c r="P25" i="1"/>
  <c r="G154" i="1"/>
  <c r="F155" i="1"/>
  <c r="H154" i="1"/>
  <c r="H155" i="1" l="1"/>
  <c r="G155" i="1"/>
  <c r="F156" i="1"/>
  <c r="F157" i="1" l="1"/>
  <c r="H156" i="1"/>
  <c r="G156" i="1"/>
  <c r="F158" i="1" l="1"/>
  <c r="H157" i="1"/>
  <c r="G157" i="1"/>
  <c r="G158" i="1" l="1"/>
  <c r="F159" i="1"/>
  <c r="H158" i="1"/>
  <c r="H159" i="1" l="1"/>
  <c r="G159" i="1"/>
  <c r="F160" i="1"/>
  <c r="F161" i="1" l="1"/>
  <c r="H160" i="1"/>
  <c r="G160" i="1"/>
  <c r="F162" i="1" l="1"/>
  <c r="H161" i="1"/>
  <c r="G161" i="1"/>
  <c r="G162" i="1" l="1"/>
  <c r="F163" i="1"/>
  <c r="H162" i="1"/>
  <c r="H163" i="1" l="1"/>
  <c r="G163" i="1"/>
  <c r="F164" i="1"/>
  <c r="F165" i="1" l="1"/>
  <c r="H164" i="1"/>
  <c r="G164" i="1"/>
  <c r="F166" i="1" l="1"/>
  <c r="H165" i="1"/>
  <c r="G165" i="1"/>
  <c r="K26" i="1" s="1"/>
  <c r="C25" i="2" l="1"/>
  <c r="P26" i="1"/>
  <c r="G166" i="1"/>
  <c r="F167" i="1"/>
  <c r="H166" i="1"/>
  <c r="H167" i="1" l="1"/>
  <c r="G167" i="1"/>
  <c r="F168" i="1"/>
  <c r="F169" i="1" l="1"/>
  <c r="H168" i="1"/>
  <c r="G168" i="1"/>
  <c r="F170" i="1" l="1"/>
  <c r="H169" i="1"/>
  <c r="G169" i="1"/>
  <c r="H170" i="1" l="1"/>
  <c r="G170" i="1"/>
  <c r="F171" i="1"/>
  <c r="G171" i="1" l="1"/>
  <c r="F172" i="1"/>
  <c r="H171" i="1"/>
  <c r="F173" i="1" l="1"/>
  <c r="H172" i="1"/>
  <c r="G172" i="1"/>
  <c r="F174" i="1" l="1"/>
  <c r="H173" i="1"/>
  <c r="G173" i="1"/>
  <c r="G174" i="1" l="1"/>
  <c r="F175" i="1"/>
  <c r="H174" i="1"/>
  <c r="H175" i="1" l="1"/>
  <c r="G175" i="1"/>
  <c r="F176" i="1"/>
  <c r="F177" i="1" l="1"/>
  <c r="H176" i="1"/>
  <c r="G176" i="1"/>
  <c r="F178" i="1" l="1"/>
  <c r="H177" i="1"/>
  <c r="G177" i="1"/>
  <c r="K27" i="1" s="1"/>
  <c r="C26" i="2" l="1"/>
  <c r="P27" i="1"/>
  <c r="G178" i="1"/>
  <c r="F179" i="1"/>
  <c r="H178" i="1"/>
  <c r="H179" i="1" l="1"/>
  <c r="G179" i="1"/>
  <c r="F180" i="1"/>
  <c r="F181" i="1" l="1"/>
  <c r="H180" i="1"/>
  <c r="G180" i="1"/>
  <c r="F182" i="1" l="1"/>
  <c r="H181" i="1"/>
  <c r="G181" i="1"/>
  <c r="G182" i="1" l="1"/>
  <c r="F183" i="1"/>
  <c r="H182" i="1"/>
  <c r="H183" i="1" l="1"/>
  <c r="G183" i="1"/>
  <c r="F184" i="1"/>
  <c r="F185" i="1" l="1"/>
  <c r="H184" i="1"/>
  <c r="G184" i="1"/>
  <c r="F186" i="1" l="1"/>
  <c r="H185" i="1"/>
  <c r="G185" i="1"/>
  <c r="G186" i="1" l="1"/>
  <c r="F187" i="1"/>
  <c r="H186" i="1"/>
  <c r="H187" i="1" l="1"/>
  <c r="G187" i="1"/>
  <c r="F188" i="1"/>
  <c r="F189" i="1" l="1"/>
  <c r="H188" i="1"/>
  <c r="G188" i="1"/>
  <c r="F190" i="1" l="1"/>
  <c r="H189" i="1"/>
  <c r="G189" i="1"/>
  <c r="K28" i="1" s="1"/>
  <c r="C27" i="2" l="1"/>
  <c r="P28" i="1"/>
  <c r="G190" i="1"/>
  <c r="F191" i="1"/>
  <c r="H190" i="1"/>
  <c r="H191" i="1" l="1"/>
  <c r="G191" i="1"/>
  <c r="F192" i="1"/>
  <c r="F193" i="1" l="1"/>
  <c r="H192" i="1"/>
  <c r="G192" i="1"/>
  <c r="F194" i="1" l="1"/>
  <c r="H193" i="1"/>
  <c r="G193" i="1"/>
  <c r="G194" i="1" l="1"/>
  <c r="F195" i="1"/>
  <c r="H194" i="1"/>
  <c r="H195" i="1" l="1"/>
  <c r="G195" i="1"/>
  <c r="F196" i="1"/>
  <c r="F197" i="1" l="1"/>
  <c r="H196" i="1"/>
  <c r="G196" i="1"/>
  <c r="F198" i="1" l="1"/>
  <c r="H197" i="1"/>
  <c r="G197" i="1"/>
  <c r="G198" i="1" l="1"/>
  <c r="F199" i="1"/>
  <c r="H198" i="1"/>
  <c r="H199" i="1" l="1"/>
  <c r="G199" i="1"/>
  <c r="F200" i="1"/>
  <c r="F201" i="1" l="1"/>
  <c r="H200" i="1"/>
  <c r="G200" i="1"/>
  <c r="F202" i="1" l="1"/>
  <c r="H201" i="1"/>
  <c r="G201" i="1"/>
  <c r="K29" i="1" s="1"/>
  <c r="C28" i="2" l="1"/>
  <c r="P29" i="1"/>
  <c r="G202" i="1"/>
  <c r="F203" i="1"/>
  <c r="H202" i="1"/>
  <c r="H203" i="1" l="1"/>
  <c r="G203" i="1"/>
  <c r="F204" i="1"/>
  <c r="F205" i="1" l="1"/>
  <c r="H204" i="1"/>
  <c r="G204" i="1"/>
  <c r="F206" i="1" l="1"/>
  <c r="H205" i="1"/>
  <c r="G205" i="1"/>
  <c r="G206" i="1" l="1"/>
  <c r="F207" i="1"/>
  <c r="H206" i="1"/>
  <c r="H207" i="1" l="1"/>
  <c r="G207" i="1"/>
  <c r="F208" i="1"/>
  <c r="F209" i="1" l="1"/>
  <c r="H208" i="1"/>
  <c r="G208" i="1"/>
  <c r="F210" i="1" l="1"/>
  <c r="H209" i="1"/>
  <c r="G209" i="1"/>
  <c r="G210" i="1" l="1"/>
  <c r="F211" i="1"/>
  <c r="H210" i="1"/>
  <c r="H211" i="1" l="1"/>
  <c r="G211" i="1"/>
  <c r="F212" i="1"/>
  <c r="F213" i="1" l="1"/>
  <c r="H212" i="1"/>
  <c r="G212" i="1"/>
  <c r="F214" i="1" l="1"/>
  <c r="H213" i="1"/>
  <c r="G213" i="1"/>
  <c r="K30" i="1" s="1"/>
  <c r="C29" i="2" l="1"/>
  <c r="P30" i="1"/>
  <c r="G214" i="1"/>
  <c r="F215" i="1"/>
  <c r="H214" i="1"/>
  <c r="H215" i="1" l="1"/>
  <c r="G215" i="1"/>
  <c r="F216" i="1"/>
  <c r="F217" i="1" l="1"/>
  <c r="H216" i="1"/>
  <c r="G216" i="1"/>
  <c r="F218" i="1" l="1"/>
  <c r="H217" i="1"/>
  <c r="G217" i="1"/>
  <c r="G218" i="1" l="1"/>
  <c r="F219" i="1"/>
  <c r="H218" i="1"/>
  <c r="H219" i="1" l="1"/>
  <c r="G219" i="1"/>
  <c r="F220" i="1"/>
  <c r="F221" i="1" l="1"/>
  <c r="H220" i="1"/>
  <c r="G220" i="1"/>
  <c r="F222" i="1" l="1"/>
  <c r="H221" i="1"/>
  <c r="G221" i="1"/>
  <c r="G222" i="1" l="1"/>
  <c r="F223" i="1"/>
  <c r="H222" i="1"/>
  <c r="H223" i="1" l="1"/>
  <c r="G223" i="1"/>
  <c r="F224" i="1"/>
  <c r="F225" i="1" l="1"/>
  <c r="H224" i="1"/>
  <c r="G224" i="1"/>
  <c r="F226" i="1" l="1"/>
  <c r="H225" i="1"/>
  <c r="G225" i="1"/>
  <c r="K31" i="1" s="1"/>
  <c r="C30" i="2" l="1"/>
  <c r="P31" i="1"/>
  <c r="G226" i="1"/>
  <c r="F227" i="1"/>
  <c r="H226" i="1"/>
  <c r="H227" i="1" l="1"/>
  <c r="G227" i="1"/>
  <c r="F228" i="1"/>
  <c r="F229" i="1" l="1"/>
  <c r="H228" i="1"/>
  <c r="G228" i="1"/>
  <c r="F230" i="1" l="1"/>
  <c r="H229" i="1"/>
  <c r="G229" i="1"/>
  <c r="G230" i="1" l="1"/>
  <c r="F231" i="1"/>
  <c r="H230" i="1"/>
  <c r="H231" i="1" l="1"/>
  <c r="G231" i="1"/>
  <c r="F232" i="1"/>
  <c r="F233" i="1" l="1"/>
  <c r="H232" i="1"/>
  <c r="G232" i="1"/>
  <c r="F234" i="1" l="1"/>
  <c r="H233" i="1"/>
  <c r="G233" i="1"/>
  <c r="G234" i="1" l="1"/>
  <c r="F235" i="1"/>
  <c r="H234" i="1"/>
  <c r="H235" i="1" l="1"/>
  <c r="G235" i="1"/>
  <c r="F236" i="1"/>
  <c r="F237" i="1" l="1"/>
  <c r="H236" i="1"/>
  <c r="G236" i="1"/>
  <c r="F238" i="1" l="1"/>
  <c r="H237" i="1"/>
  <c r="G237" i="1"/>
  <c r="K32" i="1" s="1"/>
  <c r="C31" i="2" l="1"/>
  <c r="P32" i="1"/>
  <c r="G238" i="1"/>
  <c r="F239" i="1"/>
  <c r="H238" i="1"/>
  <c r="H239" i="1" l="1"/>
  <c r="G239" i="1"/>
  <c r="F240" i="1"/>
  <c r="F241" i="1" l="1"/>
  <c r="H240" i="1"/>
  <c r="G240" i="1"/>
  <c r="F242" i="1" l="1"/>
  <c r="H241" i="1"/>
  <c r="G241" i="1"/>
  <c r="G242" i="1" l="1"/>
  <c r="F243" i="1"/>
  <c r="H242" i="1"/>
  <c r="H243" i="1" l="1"/>
  <c r="G243" i="1"/>
  <c r="F244" i="1"/>
  <c r="F245" i="1" l="1"/>
  <c r="H244" i="1"/>
  <c r="G244" i="1"/>
  <c r="F246" i="1" l="1"/>
  <c r="H245" i="1"/>
  <c r="G245" i="1"/>
  <c r="G246" i="1" l="1"/>
  <c r="F247" i="1"/>
  <c r="H246" i="1"/>
  <c r="H247" i="1" l="1"/>
  <c r="G247" i="1"/>
  <c r="F248" i="1"/>
  <c r="F249" i="1" l="1"/>
  <c r="H248" i="1"/>
  <c r="G248" i="1"/>
  <c r="F250" i="1" l="1"/>
  <c r="H249" i="1"/>
  <c r="G249" i="1"/>
  <c r="K33" i="1" s="1"/>
  <c r="C32" i="2" l="1"/>
  <c r="P33" i="1"/>
  <c r="G250" i="1"/>
  <c r="F251" i="1"/>
  <c r="H250" i="1"/>
  <c r="H251" i="1" l="1"/>
  <c r="G251" i="1"/>
  <c r="F252" i="1"/>
  <c r="F253" i="1" l="1"/>
  <c r="H252" i="1"/>
  <c r="G252" i="1"/>
  <c r="F254" i="1" l="1"/>
  <c r="H253" i="1"/>
  <c r="G253" i="1"/>
  <c r="G254" i="1" l="1"/>
  <c r="F255" i="1"/>
  <c r="H254" i="1"/>
  <c r="H255" i="1" l="1"/>
  <c r="G255" i="1"/>
  <c r="F256" i="1"/>
  <c r="F257" i="1" l="1"/>
  <c r="H256" i="1"/>
  <c r="G256" i="1"/>
  <c r="G257" i="1" l="1"/>
  <c r="H257" i="1"/>
  <c r="F258" i="1"/>
  <c r="F259" i="1" l="1"/>
  <c r="H258" i="1"/>
  <c r="G258" i="1"/>
  <c r="F260" i="1" l="1"/>
  <c r="H259" i="1"/>
  <c r="G259" i="1"/>
  <c r="G260" i="1" l="1"/>
  <c r="F261" i="1"/>
  <c r="H260" i="1"/>
  <c r="H261" i="1" l="1"/>
  <c r="G261" i="1"/>
  <c r="K34" i="1" s="1"/>
  <c r="F262" i="1"/>
  <c r="C33" i="2" l="1"/>
  <c r="P34" i="1"/>
  <c r="F263" i="1"/>
  <c r="H262" i="1"/>
  <c r="G262" i="1"/>
  <c r="F264" i="1" l="1"/>
  <c r="H263" i="1"/>
  <c r="G263" i="1"/>
  <c r="G264" i="1" l="1"/>
  <c r="F265" i="1"/>
  <c r="H264" i="1"/>
  <c r="H265" i="1" l="1"/>
  <c r="G265" i="1"/>
  <c r="F266" i="1"/>
  <c r="F267" i="1" l="1"/>
  <c r="H266" i="1"/>
  <c r="G266" i="1"/>
  <c r="F268" i="1" l="1"/>
  <c r="H267" i="1"/>
  <c r="G267" i="1"/>
  <c r="G268" i="1" l="1"/>
  <c r="F269" i="1"/>
  <c r="H268" i="1"/>
  <c r="H269" i="1" l="1"/>
  <c r="G269" i="1"/>
  <c r="F270" i="1"/>
  <c r="F271" i="1" l="1"/>
  <c r="H270" i="1"/>
  <c r="G270" i="1"/>
  <c r="F272" i="1" l="1"/>
  <c r="H271" i="1"/>
  <c r="G271" i="1"/>
  <c r="G272" i="1" l="1"/>
  <c r="F273" i="1"/>
  <c r="H272" i="1"/>
  <c r="H273" i="1" l="1"/>
  <c r="G273" i="1"/>
  <c r="K35" i="1" s="1"/>
  <c r="F274" i="1"/>
  <c r="C34" i="2" l="1"/>
  <c r="P35" i="1"/>
  <c r="F275" i="1"/>
  <c r="H274" i="1"/>
  <c r="G274" i="1"/>
  <c r="F276" i="1" l="1"/>
  <c r="H275" i="1"/>
  <c r="G275" i="1"/>
  <c r="G276" i="1" l="1"/>
  <c r="F277" i="1"/>
  <c r="H276" i="1"/>
  <c r="H277" i="1" l="1"/>
  <c r="G277" i="1"/>
  <c r="F278" i="1"/>
  <c r="F279" i="1" l="1"/>
  <c r="H278" i="1"/>
  <c r="G278" i="1"/>
  <c r="F280" i="1" l="1"/>
  <c r="H279" i="1"/>
  <c r="G279" i="1"/>
  <c r="G280" i="1" l="1"/>
  <c r="F281" i="1"/>
  <c r="H280" i="1"/>
  <c r="H281" i="1" l="1"/>
  <c r="G281" i="1"/>
  <c r="F282" i="1"/>
  <c r="F283" i="1" l="1"/>
  <c r="H282" i="1"/>
  <c r="G282" i="1"/>
  <c r="F284" i="1" l="1"/>
  <c r="H283" i="1"/>
  <c r="G283" i="1"/>
  <c r="G284" i="1" l="1"/>
  <c r="F285" i="1"/>
  <c r="H284" i="1"/>
  <c r="H285" i="1" l="1"/>
  <c r="G285" i="1"/>
  <c r="K36" i="1" s="1"/>
  <c r="F286" i="1"/>
  <c r="C35" i="2" l="1"/>
  <c r="P36" i="1"/>
  <c r="F287" i="1"/>
  <c r="H286" i="1"/>
  <c r="G286" i="1"/>
  <c r="F288" i="1" l="1"/>
  <c r="H287" i="1"/>
  <c r="G287" i="1"/>
  <c r="G288" i="1" l="1"/>
  <c r="F289" i="1"/>
  <c r="H288" i="1"/>
  <c r="H289" i="1" l="1"/>
  <c r="G289" i="1"/>
  <c r="F290" i="1"/>
  <c r="F291" i="1" l="1"/>
  <c r="H290" i="1"/>
  <c r="G290" i="1"/>
  <c r="F292" i="1" l="1"/>
  <c r="H291" i="1"/>
  <c r="G291" i="1"/>
  <c r="G292" i="1" l="1"/>
  <c r="F293" i="1"/>
  <c r="H292" i="1"/>
  <c r="H293" i="1" l="1"/>
  <c r="G293" i="1"/>
  <c r="F294" i="1"/>
  <c r="F295" i="1" l="1"/>
  <c r="H294" i="1"/>
  <c r="G294" i="1"/>
  <c r="F296" i="1" l="1"/>
  <c r="H295" i="1"/>
  <c r="G295" i="1"/>
  <c r="G296" i="1" l="1"/>
  <c r="F297" i="1"/>
  <c r="H296" i="1"/>
  <c r="H297" i="1" l="1"/>
  <c r="G297" i="1"/>
  <c r="K37" i="1" s="1"/>
  <c r="F298" i="1"/>
  <c r="C36" i="2" l="1"/>
  <c r="P37" i="1"/>
  <c r="F299" i="1"/>
  <c r="H298" i="1"/>
  <c r="G298" i="1"/>
  <c r="F300" i="1" l="1"/>
  <c r="H299" i="1"/>
  <c r="G299" i="1"/>
  <c r="G300" i="1" l="1"/>
  <c r="F301" i="1"/>
  <c r="H300" i="1"/>
  <c r="H301" i="1" l="1"/>
  <c r="G301" i="1"/>
  <c r="F302" i="1"/>
  <c r="F303" i="1" l="1"/>
  <c r="H302" i="1"/>
  <c r="G302" i="1"/>
  <c r="F304" i="1" l="1"/>
  <c r="H303" i="1"/>
  <c r="G303" i="1"/>
  <c r="G304" i="1" l="1"/>
  <c r="F305" i="1"/>
  <c r="H304" i="1"/>
  <c r="H305" i="1" l="1"/>
  <c r="G305" i="1"/>
  <c r="F306" i="1"/>
  <c r="F307" i="1" l="1"/>
  <c r="H306" i="1"/>
  <c r="G306" i="1"/>
  <c r="F308" i="1" l="1"/>
  <c r="H307" i="1"/>
  <c r="G307" i="1"/>
  <c r="G308" i="1" l="1"/>
  <c r="F309" i="1"/>
  <c r="H308" i="1"/>
  <c r="H309" i="1" l="1"/>
  <c r="G309" i="1"/>
  <c r="K38" i="1" s="1"/>
  <c r="F310" i="1"/>
  <c r="C37" i="2" l="1"/>
  <c r="P38" i="1"/>
  <c r="F311" i="1"/>
  <c r="H310" i="1"/>
  <c r="G310" i="1"/>
  <c r="F312" i="1" l="1"/>
  <c r="H311" i="1"/>
  <c r="G311" i="1"/>
  <c r="G312" i="1" l="1"/>
  <c r="F313" i="1"/>
  <c r="H312" i="1"/>
  <c r="H313" i="1" l="1"/>
  <c r="G313" i="1"/>
  <c r="F314" i="1"/>
  <c r="F315" i="1" l="1"/>
  <c r="H314" i="1"/>
  <c r="G314" i="1"/>
  <c r="F316" i="1" l="1"/>
  <c r="H315" i="1"/>
  <c r="G315" i="1"/>
  <c r="G316" i="1" l="1"/>
  <c r="F317" i="1"/>
  <c r="H316" i="1"/>
  <c r="H317" i="1" l="1"/>
  <c r="G317" i="1"/>
  <c r="F318" i="1"/>
  <c r="F319" i="1" l="1"/>
  <c r="H318" i="1"/>
  <c r="G318" i="1"/>
  <c r="F320" i="1" l="1"/>
  <c r="H319" i="1"/>
  <c r="G319" i="1"/>
  <c r="G320" i="1" l="1"/>
  <c r="F321" i="1"/>
  <c r="H320" i="1"/>
  <c r="H321" i="1" l="1"/>
  <c r="G321" i="1"/>
  <c r="K39" i="1" s="1"/>
  <c r="F322" i="1"/>
  <c r="C38" i="2" l="1"/>
  <c r="P39" i="1"/>
  <c r="F323" i="1"/>
  <c r="H322" i="1"/>
  <c r="G322" i="1"/>
  <c r="F324" i="1" l="1"/>
  <c r="H323" i="1"/>
  <c r="G323" i="1"/>
  <c r="G324" i="1" l="1"/>
  <c r="F325" i="1"/>
  <c r="H324" i="1"/>
  <c r="H325" i="1" l="1"/>
  <c r="G325" i="1"/>
  <c r="F326" i="1"/>
  <c r="F327" i="1" l="1"/>
  <c r="H326" i="1"/>
  <c r="G326" i="1"/>
  <c r="F328" i="1" l="1"/>
  <c r="H327" i="1"/>
  <c r="G327" i="1"/>
  <c r="G328" i="1" l="1"/>
  <c r="F329" i="1"/>
  <c r="H328" i="1"/>
  <c r="H329" i="1" l="1"/>
  <c r="G329" i="1"/>
  <c r="F330" i="1"/>
  <c r="F331" i="1" l="1"/>
  <c r="H330" i="1"/>
  <c r="G330" i="1"/>
  <c r="F332" i="1" l="1"/>
  <c r="H331" i="1"/>
  <c r="G331" i="1"/>
  <c r="G332" i="1" l="1"/>
  <c r="F333" i="1"/>
  <c r="H332" i="1"/>
  <c r="H333" i="1" l="1"/>
  <c r="G333" i="1"/>
  <c r="K40" i="1" s="1"/>
  <c r="F334" i="1"/>
  <c r="C39" i="2" l="1"/>
  <c r="P40" i="1"/>
  <c r="F335" i="1"/>
  <c r="H334" i="1"/>
  <c r="G334" i="1"/>
  <c r="F336" i="1" l="1"/>
  <c r="H335" i="1"/>
  <c r="G335" i="1"/>
  <c r="G336" i="1" l="1"/>
  <c r="F337" i="1"/>
  <c r="H336" i="1"/>
  <c r="H337" i="1" l="1"/>
  <c r="G337" i="1"/>
  <c r="F338" i="1"/>
  <c r="F339" i="1" l="1"/>
  <c r="H338" i="1"/>
  <c r="G338" i="1"/>
  <c r="F340" i="1" l="1"/>
  <c r="H339" i="1"/>
  <c r="G339" i="1"/>
  <c r="G340" i="1" l="1"/>
  <c r="F341" i="1"/>
  <c r="H340" i="1"/>
  <c r="H341" i="1" l="1"/>
  <c r="G341" i="1"/>
  <c r="F342" i="1"/>
  <c r="F343" i="1" l="1"/>
  <c r="H342" i="1"/>
  <c r="G342" i="1"/>
  <c r="F344" i="1" l="1"/>
  <c r="H343" i="1"/>
  <c r="G343" i="1"/>
  <c r="G344" i="1" l="1"/>
  <c r="F345" i="1"/>
  <c r="H344" i="1"/>
  <c r="H345" i="1" l="1"/>
  <c r="G345" i="1"/>
  <c r="K41" i="1" s="1"/>
  <c r="F346" i="1"/>
  <c r="C40" i="2" l="1"/>
  <c r="P41" i="1"/>
  <c r="F347" i="1"/>
  <c r="H346" i="1"/>
  <c r="G346" i="1"/>
  <c r="F348" i="1" l="1"/>
  <c r="H347" i="1"/>
  <c r="G347" i="1"/>
  <c r="G348" i="1" l="1"/>
  <c r="F349" i="1"/>
  <c r="H348" i="1"/>
  <c r="H349" i="1" l="1"/>
  <c r="G349" i="1"/>
  <c r="F350" i="1"/>
  <c r="F351" i="1" l="1"/>
  <c r="H350" i="1"/>
  <c r="G350" i="1"/>
  <c r="F352" i="1" l="1"/>
  <c r="H351" i="1"/>
  <c r="G351" i="1"/>
  <c r="G352" i="1" l="1"/>
  <c r="F353" i="1"/>
  <c r="H352" i="1"/>
  <c r="H353" i="1" l="1"/>
  <c r="G353" i="1"/>
  <c r="F354" i="1"/>
  <c r="F355" i="1" l="1"/>
  <c r="H354" i="1"/>
  <c r="G354" i="1"/>
  <c r="F356" i="1" l="1"/>
  <c r="H355" i="1"/>
  <c r="G355" i="1"/>
  <c r="G356" i="1" l="1"/>
  <c r="F357" i="1"/>
  <c r="H356" i="1"/>
  <c r="H357" i="1" l="1"/>
  <c r="G357" i="1"/>
  <c r="K42" i="1" s="1"/>
  <c r="F358" i="1"/>
  <c r="C41" i="2" l="1"/>
  <c r="P42" i="1"/>
  <c r="F359" i="1"/>
  <c r="H358" i="1"/>
  <c r="G358" i="1"/>
  <c r="F360" i="1" l="1"/>
  <c r="H359" i="1"/>
  <c r="G359" i="1"/>
  <c r="G360" i="1" l="1"/>
  <c r="F361" i="1"/>
  <c r="H360" i="1"/>
  <c r="H361" i="1" l="1"/>
  <c r="G361" i="1"/>
  <c r="F362" i="1"/>
  <c r="F363" i="1" l="1"/>
  <c r="H362" i="1"/>
  <c r="G362" i="1"/>
  <c r="F364" i="1" l="1"/>
  <c r="H363" i="1"/>
  <c r="G363" i="1"/>
  <c r="G364" i="1" l="1"/>
  <c r="F365" i="1"/>
  <c r="H364" i="1"/>
  <c r="H365" i="1" l="1"/>
  <c r="G365" i="1"/>
  <c r="F366" i="1"/>
  <c r="F367" i="1" l="1"/>
  <c r="H366" i="1"/>
  <c r="G366" i="1"/>
  <c r="F368" i="1" l="1"/>
  <c r="H367" i="1"/>
  <c r="G367" i="1"/>
  <c r="G368" i="1" l="1"/>
  <c r="F369" i="1"/>
  <c r="H368" i="1"/>
  <c r="H369" i="1" l="1"/>
  <c r="G369" i="1"/>
  <c r="K43" i="1" s="1"/>
  <c r="P43" i="1" s="1"/>
  <c r="C42" i="2" l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O43" i="1"/>
  <c r="D29" i="3"/>
  <c r="E29" i="3" s="1"/>
  <c r="Q29" i="3" s="1"/>
  <c r="C60" i="3"/>
  <c r="F10" i="6"/>
  <c r="G10" i="6" s="1"/>
  <c r="T66" i="3" l="1"/>
  <c r="I66" i="3" s="1"/>
  <c r="S29" i="3"/>
  <c r="S60" i="3" s="1"/>
  <c r="D60" i="3"/>
  <c r="J67" i="3" s="1"/>
  <c r="K67" i="3" s="1"/>
  <c r="T29" i="3"/>
  <c r="T112" i="3" s="1"/>
  <c r="K29" i="3"/>
  <c r="K60" i="3" s="1"/>
  <c r="G41" i="6"/>
  <c r="H10" i="6"/>
  <c r="K10" i="6" s="1"/>
  <c r="L29" i="3"/>
  <c r="O29" i="3"/>
  <c r="N29" i="3"/>
  <c r="J29" i="3"/>
  <c r="R29" i="3"/>
  <c r="P29" i="3"/>
  <c r="M29" i="3"/>
  <c r="Q112" i="3"/>
  <c r="Q60" i="3"/>
  <c r="S112" i="3"/>
  <c r="T60" i="3" l="1"/>
  <c r="T71" i="3" s="1"/>
  <c r="L10" i="6"/>
  <c r="N10" i="6"/>
  <c r="J93" i="3"/>
  <c r="K112" i="3"/>
  <c r="J60" i="3"/>
  <c r="H29" i="3"/>
  <c r="J112" i="3"/>
  <c r="S71" i="3"/>
  <c r="S64" i="3"/>
  <c r="S65" i="3" s="1"/>
  <c r="S97" i="3"/>
  <c r="M60" i="3"/>
  <c r="M112" i="3"/>
  <c r="N60" i="3"/>
  <c r="N112" i="3"/>
  <c r="L67" i="3"/>
  <c r="K93" i="3"/>
  <c r="Q64" i="3"/>
  <c r="Q65" i="3" s="1"/>
  <c r="Q71" i="3"/>
  <c r="Q97" i="3"/>
  <c r="P60" i="3"/>
  <c r="P112" i="3"/>
  <c r="O60" i="3"/>
  <c r="O112" i="3"/>
  <c r="I10" i="6"/>
  <c r="J10" i="6"/>
  <c r="C29" i="7" s="1"/>
  <c r="K97" i="3"/>
  <c r="K71" i="3"/>
  <c r="K64" i="3"/>
  <c r="K65" i="3" s="1"/>
  <c r="R60" i="3"/>
  <c r="R112" i="3"/>
  <c r="L112" i="3"/>
  <c r="L60" i="3"/>
  <c r="N12" i="6" l="1"/>
  <c r="T64" i="3"/>
  <c r="T65" i="3" s="1"/>
  <c r="T97" i="3"/>
  <c r="D29" i="7"/>
  <c r="H11" i="6"/>
  <c r="N64" i="3"/>
  <c r="N65" i="3" s="1"/>
  <c r="N71" i="3"/>
  <c r="N97" i="3"/>
  <c r="J64" i="3"/>
  <c r="J65" i="3" s="1"/>
  <c r="J71" i="3"/>
  <c r="J97" i="3"/>
  <c r="K85" i="3"/>
  <c r="K89" i="3" s="1"/>
  <c r="P97" i="3"/>
  <c r="P64" i="3"/>
  <c r="P65" i="3" s="1"/>
  <c r="P71" i="3"/>
  <c r="S85" i="3"/>
  <c r="S86" i="3"/>
  <c r="L93" i="3"/>
  <c r="M67" i="3"/>
  <c r="M71" i="3"/>
  <c r="M97" i="3"/>
  <c r="M64" i="3"/>
  <c r="M65" i="3" s="1"/>
  <c r="L97" i="3"/>
  <c r="L71" i="3"/>
  <c r="L64" i="3"/>
  <c r="L65" i="3" s="1"/>
  <c r="R71" i="3"/>
  <c r="R97" i="3"/>
  <c r="R64" i="3"/>
  <c r="R65" i="3" s="1"/>
  <c r="O71" i="3"/>
  <c r="O64" i="3"/>
  <c r="O65" i="3" s="1"/>
  <c r="O97" i="3"/>
  <c r="Q86" i="3"/>
  <c r="Q85" i="3"/>
  <c r="Q89" i="3" s="1"/>
  <c r="E6" i="3"/>
  <c r="C9" i="3" s="1"/>
  <c r="G29" i="3"/>
  <c r="H60" i="3"/>
  <c r="T85" i="3"/>
  <c r="T86" i="3"/>
  <c r="T31" i="4" l="1"/>
  <c r="I11" i="6"/>
  <c r="H12" i="6" s="1"/>
  <c r="K11" i="6"/>
  <c r="T66" i="7"/>
  <c r="E29" i="7"/>
  <c r="T87" i="3"/>
  <c r="T98" i="3"/>
  <c r="O86" i="3"/>
  <c r="O85" i="3"/>
  <c r="O89" i="3" s="1"/>
  <c r="N85" i="3"/>
  <c r="N89" i="3" s="1"/>
  <c r="Q98" i="3"/>
  <c r="Q87" i="3"/>
  <c r="S87" i="3"/>
  <c r="S98" i="3"/>
  <c r="J85" i="3"/>
  <c r="R86" i="3"/>
  <c r="R85" i="3"/>
  <c r="R89" i="3" s="1"/>
  <c r="J80" i="3"/>
  <c r="I71" i="3"/>
  <c r="L85" i="3"/>
  <c r="L89" i="3" s="1"/>
  <c r="M85" i="3"/>
  <c r="M89" i="3" s="1"/>
  <c r="I65" i="3"/>
  <c r="M93" i="3"/>
  <c r="N67" i="3"/>
  <c r="P86" i="3"/>
  <c r="P85" i="3"/>
  <c r="P89" i="3" s="1"/>
  <c r="J11" i="6"/>
  <c r="C30" i="7" s="1"/>
  <c r="D30" i="7" l="1"/>
  <c r="K29" i="7"/>
  <c r="L29" i="7"/>
  <c r="M29" i="7"/>
  <c r="N29" i="7"/>
  <c r="J29" i="7"/>
  <c r="O29" i="7"/>
  <c r="P29" i="7"/>
  <c r="Q29" i="7"/>
  <c r="R29" i="7"/>
  <c r="S29" i="7"/>
  <c r="T29" i="7"/>
  <c r="J12" i="6"/>
  <c r="C31" i="7" s="1"/>
  <c r="D31" i="7" s="1"/>
  <c r="K12" i="6"/>
  <c r="O10" i="6"/>
  <c r="L11" i="6"/>
  <c r="P98" i="3"/>
  <c r="P87" i="3"/>
  <c r="R98" i="3"/>
  <c r="R87" i="3"/>
  <c r="H71" i="3"/>
  <c r="I72" i="3"/>
  <c r="H85" i="3"/>
  <c r="F22" i="5" s="1"/>
  <c r="J89" i="3"/>
  <c r="N93" i="3"/>
  <c r="O67" i="3"/>
  <c r="K80" i="3"/>
  <c r="O87" i="3"/>
  <c r="O98" i="3"/>
  <c r="I12" i="6"/>
  <c r="O12" i="6" l="1"/>
  <c r="P10" i="6"/>
  <c r="P12" i="6" s="1"/>
  <c r="V31" i="4" s="1"/>
  <c r="L12" i="6"/>
  <c r="H29" i="7"/>
  <c r="G29" i="7" s="1"/>
  <c r="V66" i="7"/>
  <c r="E31" i="7"/>
  <c r="E30" i="7"/>
  <c r="U66" i="7"/>
  <c r="H13" i="6"/>
  <c r="K13" i="6" s="1"/>
  <c r="L80" i="3"/>
  <c r="O93" i="3"/>
  <c r="P67" i="3"/>
  <c r="J73" i="3"/>
  <c r="J72" i="3"/>
  <c r="J74" i="3" s="1"/>
  <c r="I85" i="3"/>
  <c r="C14" i="3"/>
  <c r="D85" i="7" s="1"/>
  <c r="U31" i="4" l="1"/>
  <c r="O31" i="7"/>
  <c r="L31" i="7"/>
  <c r="N31" i="7"/>
  <c r="K31" i="7"/>
  <c r="M31" i="7"/>
  <c r="P31" i="7"/>
  <c r="J31" i="7"/>
  <c r="Q31" i="7"/>
  <c r="R31" i="7"/>
  <c r="S31" i="7"/>
  <c r="T31" i="7"/>
  <c r="U31" i="7"/>
  <c r="V31" i="7"/>
  <c r="L30" i="7"/>
  <c r="M30" i="7"/>
  <c r="K30" i="7"/>
  <c r="J30" i="7"/>
  <c r="N30" i="7"/>
  <c r="O30" i="7"/>
  <c r="P30" i="7"/>
  <c r="Q30" i="7"/>
  <c r="R30" i="7"/>
  <c r="S30" i="7"/>
  <c r="T30" i="7"/>
  <c r="U30" i="7"/>
  <c r="L13" i="6"/>
  <c r="Q10" i="6"/>
  <c r="J87" i="3"/>
  <c r="M80" i="3"/>
  <c r="P93" i="3"/>
  <c r="Q67" i="3"/>
  <c r="K72" i="3"/>
  <c r="K74" i="3" s="1"/>
  <c r="J94" i="3"/>
  <c r="J95" i="3" s="1"/>
  <c r="K73" i="3"/>
  <c r="J13" i="6"/>
  <c r="C32" i="7" s="1"/>
  <c r="I47" i="4"/>
  <c r="F13" i="5"/>
  <c r="I112" i="3"/>
  <c r="I114" i="3"/>
  <c r="F29" i="5"/>
  <c r="I89" i="3"/>
  <c r="I13" i="6"/>
  <c r="Q12" i="6" l="1"/>
  <c r="W31" i="4" s="1"/>
  <c r="H31" i="7"/>
  <c r="G31" i="7" s="1"/>
  <c r="D32" i="7"/>
  <c r="H30" i="7"/>
  <c r="G30" i="7" s="1"/>
  <c r="K87" i="3"/>
  <c r="H14" i="6"/>
  <c r="L72" i="3"/>
  <c r="L73" i="3"/>
  <c r="K94" i="3"/>
  <c r="K95" i="3" s="1"/>
  <c r="N80" i="3"/>
  <c r="Q93" i="3"/>
  <c r="R67" i="3"/>
  <c r="I14" i="6" l="1"/>
  <c r="H15" i="6" s="1"/>
  <c r="K14" i="6"/>
  <c r="E32" i="7"/>
  <c r="W66" i="7"/>
  <c r="M72" i="3"/>
  <c r="M74" i="3" s="1"/>
  <c r="L94" i="3"/>
  <c r="L95" i="3" s="1"/>
  <c r="M73" i="3"/>
  <c r="S67" i="3"/>
  <c r="R93" i="3"/>
  <c r="L74" i="3"/>
  <c r="J14" i="6"/>
  <c r="C33" i="7" s="1"/>
  <c r="D33" i="7" l="1"/>
  <c r="O32" i="7"/>
  <c r="K32" i="7"/>
  <c r="N32" i="7"/>
  <c r="P32" i="7"/>
  <c r="L32" i="7"/>
  <c r="J32" i="7"/>
  <c r="M32" i="7"/>
  <c r="Q32" i="7"/>
  <c r="R32" i="7"/>
  <c r="S32" i="7"/>
  <c r="T32" i="7"/>
  <c r="U32" i="7"/>
  <c r="V32" i="7"/>
  <c r="W32" i="7"/>
  <c r="L14" i="6"/>
  <c r="R10" i="6"/>
  <c r="R12" i="6" s="1"/>
  <c r="J15" i="6"/>
  <c r="C34" i="7" s="1"/>
  <c r="D34" i="7" s="1"/>
  <c r="K15" i="6"/>
  <c r="M87" i="3"/>
  <c r="T67" i="3"/>
  <c r="S93" i="3"/>
  <c r="S89" i="3"/>
  <c r="H89" i="3" s="1"/>
  <c r="I15" i="6"/>
  <c r="N73" i="3"/>
  <c r="M94" i="3"/>
  <c r="M95" i="3" s="1"/>
  <c r="N72" i="3"/>
  <c r="N74" i="3" s="1"/>
  <c r="L87" i="3"/>
  <c r="Y66" i="7" l="1"/>
  <c r="E34" i="7"/>
  <c r="H32" i="7"/>
  <c r="G32" i="7" s="1"/>
  <c r="S10" i="6"/>
  <c r="L15" i="6"/>
  <c r="E33" i="7"/>
  <c r="X66" i="7"/>
  <c r="H16" i="6"/>
  <c r="K16" i="6" s="1"/>
  <c r="I81" i="3"/>
  <c r="C15" i="3"/>
  <c r="N87" i="3"/>
  <c r="H87" i="3" s="1"/>
  <c r="F24" i="5" s="1"/>
  <c r="T93" i="3"/>
  <c r="U67" i="3"/>
  <c r="O73" i="3"/>
  <c r="N94" i="3"/>
  <c r="N95" i="3" s="1"/>
  <c r="O72" i="3"/>
  <c r="O74" i="3" s="1"/>
  <c r="S12" i="6" l="1"/>
  <c r="Y31" i="4" s="1"/>
  <c r="X31" i="4"/>
  <c r="I87" i="3"/>
  <c r="F31" i="5" s="1"/>
  <c r="T10" i="6"/>
  <c r="L16" i="6"/>
  <c r="P34" i="7"/>
  <c r="L34" i="7"/>
  <c r="K34" i="7"/>
  <c r="O34" i="7"/>
  <c r="M34" i="7"/>
  <c r="N34" i="7"/>
  <c r="J34" i="7"/>
  <c r="Q34" i="7"/>
  <c r="R34" i="7"/>
  <c r="S34" i="7"/>
  <c r="T34" i="7"/>
  <c r="U34" i="7"/>
  <c r="V34" i="7"/>
  <c r="W34" i="7"/>
  <c r="X34" i="7"/>
  <c r="Y34" i="7"/>
  <c r="J33" i="7"/>
  <c r="O33" i="7"/>
  <c r="K33" i="7"/>
  <c r="P33" i="7"/>
  <c r="Q33" i="7"/>
  <c r="N33" i="7"/>
  <c r="M33" i="7"/>
  <c r="L33" i="7"/>
  <c r="R33" i="7"/>
  <c r="S33" i="7"/>
  <c r="T33" i="7"/>
  <c r="U33" i="7"/>
  <c r="V33" i="7"/>
  <c r="W33" i="7"/>
  <c r="X33" i="7"/>
  <c r="J81" i="3"/>
  <c r="J86" i="3" s="1"/>
  <c r="K81" i="3"/>
  <c r="K86" i="3" s="1"/>
  <c r="K98" i="3" s="1"/>
  <c r="L81" i="3"/>
  <c r="L86" i="3" s="1"/>
  <c r="L98" i="3" s="1"/>
  <c r="M81" i="3"/>
  <c r="M86" i="3" s="1"/>
  <c r="M98" i="3" s="1"/>
  <c r="N81" i="3"/>
  <c r="N86" i="3" s="1"/>
  <c r="N98" i="3" s="1"/>
  <c r="J16" i="6"/>
  <c r="C35" i="7" s="1"/>
  <c r="D35" i="7" s="1"/>
  <c r="O76" i="3"/>
  <c r="P72" i="3"/>
  <c r="P74" i="3" s="1"/>
  <c r="P73" i="3"/>
  <c r="O94" i="3"/>
  <c r="V67" i="3"/>
  <c r="U93" i="3"/>
  <c r="I16" i="6"/>
  <c r="T12" i="6" l="1"/>
  <c r="H33" i="7"/>
  <c r="G33" i="7" s="1"/>
  <c r="Z66" i="7"/>
  <c r="E35" i="7"/>
  <c r="H34" i="7"/>
  <c r="G34" i="7" s="1"/>
  <c r="V93" i="3"/>
  <c r="W67" i="3"/>
  <c r="P94" i="3"/>
  <c r="Q73" i="3"/>
  <c r="Q72" i="3"/>
  <c r="Q74" i="3" s="1"/>
  <c r="H86" i="3"/>
  <c r="F23" i="5" s="1"/>
  <c r="J98" i="3"/>
  <c r="I86" i="3"/>
  <c r="F30" i="5" s="1"/>
  <c r="H17" i="6"/>
  <c r="I17" i="6" s="1"/>
  <c r="P76" i="3"/>
  <c r="Z31" i="4" l="1"/>
  <c r="S35" i="7"/>
  <c r="T35" i="7"/>
  <c r="J35" i="7"/>
  <c r="Q35" i="7"/>
  <c r="L35" i="7"/>
  <c r="R35" i="7"/>
  <c r="P35" i="7"/>
  <c r="K35" i="7"/>
  <c r="M35" i="7"/>
  <c r="O35" i="7"/>
  <c r="N35" i="7"/>
  <c r="U35" i="7"/>
  <c r="V35" i="7"/>
  <c r="W35" i="7"/>
  <c r="X35" i="7"/>
  <c r="Y35" i="7"/>
  <c r="Z35" i="7"/>
  <c r="J17" i="6"/>
  <c r="C36" i="7" s="1"/>
  <c r="D36" i="7" s="1"/>
  <c r="K17" i="6"/>
  <c r="R72" i="3"/>
  <c r="R74" i="3" s="1"/>
  <c r="Q94" i="3"/>
  <c r="R73" i="3"/>
  <c r="X67" i="3"/>
  <c r="W93" i="3"/>
  <c r="H18" i="6"/>
  <c r="Q76" i="3"/>
  <c r="J18" i="6" l="1"/>
  <c r="C37" i="7" s="1"/>
  <c r="D37" i="7" s="1"/>
  <c r="K18" i="6"/>
  <c r="H35" i="7"/>
  <c r="G35" i="7" s="1"/>
  <c r="L17" i="6"/>
  <c r="U10" i="6"/>
  <c r="U12" i="6" s="1"/>
  <c r="AA31" i="4" s="1"/>
  <c r="E36" i="7"/>
  <c r="AA66" i="7"/>
  <c r="R76" i="3"/>
  <c r="I18" i="6"/>
  <c r="X93" i="3"/>
  <c r="Y67" i="3"/>
  <c r="S73" i="3"/>
  <c r="R94" i="3"/>
  <c r="S72" i="3"/>
  <c r="S36" i="7" l="1"/>
  <c r="L36" i="7"/>
  <c r="N36" i="7"/>
  <c r="O36" i="7"/>
  <c r="K36" i="7"/>
  <c r="T36" i="7"/>
  <c r="M36" i="7"/>
  <c r="P36" i="7"/>
  <c r="Q36" i="7"/>
  <c r="R36" i="7"/>
  <c r="J36" i="7"/>
  <c r="U36" i="7"/>
  <c r="V36" i="7"/>
  <c r="W36" i="7"/>
  <c r="X36" i="7"/>
  <c r="Y36" i="7"/>
  <c r="Z36" i="7"/>
  <c r="AA36" i="7"/>
  <c r="L18" i="6"/>
  <c r="V10" i="6"/>
  <c r="V12" i="6" s="1"/>
  <c r="AB31" i="4" s="1"/>
  <c r="AB66" i="7"/>
  <c r="E37" i="7"/>
  <c r="S94" i="3"/>
  <c r="T73" i="3"/>
  <c r="T72" i="3"/>
  <c r="S74" i="3"/>
  <c r="Z67" i="3"/>
  <c r="Y93" i="3"/>
  <c r="H19" i="6"/>
  <c r="J19" i="6" l="1"/>
  <c r="C38" i="7" s="1"/>
  <c r="D38" i="7" s="1"/>
  <c r="K19" i="6"/>
  <c r="H36" i="7"/>
  <c r="G36" i="7" s="1"/>
  <c r="K37" i="7"/>
  <c r="M37" i="7"/>
  <c r="S37" i="7"/>
  <c r="O37" i="7"/>
  <c r="J37" i="7"/>
  <c r="R37" i="7"/>
  <c r="L37" i="7"/>
  <c r="N37" i="7"/>
  <c r="T37" i="7"/>
  <c r="Q37" i="7"/>
  <c r="P37" i="7"/>
  <c r="U37" i="7"/>
  <c r="V37" i="7"/>
  <c r="W37" i="7"/>
  <c r="X37" i="7"/>
  <c r="Y37" i="7"/>
  <c r="Z37" i="7"/>
  <c r="AA37" i="7"/>
  <c r="AB37" i="7"/>
  <c r="U73" i="3"/>
  <c r="T94" i="3"/>
  <c r="U72" i="3"/>
  <c r="Z93" i="3"/>
  <c r="AA67" i="3"/>
  <c r="I19" i="6"/>
  <c r="S76" i="3"/>
  <c r="T74" i="3"/>
  <c r="H37" i="7" l="1"/>
  <c r="G37" i="7" s="1"/>
  <c r="W10" i="6"/>
  <c r="W12" i="6" s="1"/>
  <c r="AC31" i="4" s="1"/>
  <c r="L19" i="6"/>
  <c r="AC66" i="7"/>
  <c r="E38" i="7"/>
  <c r="V72" i="3"/>
  <c r="V74" i="3" s="1"/>
  <c r="U94" i="3"/>
  <c r="V73" i="3"/>
  <c r="T76" i="3"/>
  <c r="H20" i="6"/>
  <c r="AB67" i="3"/>
  <c r="AA93" i="3"/>
  <c r="U74" i="3"/>
  <c r="J20" i="6" l="1"/>
  <c r="C39" i="7" s="1"/>
  <c r="D39" i="7" s="1"/>
  <c r="K20" i="6"/>
  <c r="T38" i="7"/>
  <c r="N38" i="7"/>
  <c r="O38" i="7"/>
  <c r="K38" i="7"/>
  <c r="J38" i="7"/>
  <c r="R38" i="7"/>
  <c r="Q38" i="7"/>
  <c r="S38" i="7"/>
  <c r="U38" i="7"/>
  <c r="P38" i="7"/>
  <c r="L38" i="7"/>
  <c r="M38" i="7"/>
  <c r="V38" i="7"/>
  <c r="W38" i="7"/>
  <c r="X38" i="7"/>
  <c r="Y38" i="7"/>
  <c r="Z38" i="7"/>
  <c r="AA38" i="7"/>
  <c r="AB38" i="7"/>
  <c r="AC38" i="7"/>
  <c r="U76" i="3"/>
  <c r="I20" i="6"/>
  <c r="V76" i="3"/>
  <c r="AB93" i="3"/>
  <c r="AC67" i="3"/>
  <c r="V94" i="3"/>
  <c r="W72" i="3"/>
  <c r="W73" i="3"/>
  <c r="H38" i="7" l="1"/>
  <c r="G38" i="7" s="1"/>
  <c r="X10" i="6"/>
  <c r="X12" i="6" s="1"/>
  <c r="AD31" i="4" s="1"/>
  <c r="L20" i="6"/>
  <c r="E39" i="7"/>
  <c r="AD66" i="7"/>
  <c r="X72" i="3"/>
  <c r="X73" i="3"/>
  <c r="W94" i="3"/>
  <c r="H21" i="6"/>
  <c r="W74" i="3"/>
  <c r="AD67" i="3"/>
  <c r="AC93" i="3"/>
  <c r="J21" i="6" l="1"/>
  <c r="C40" i="7" s="1"/>
  <c r="D40" i="7" s="1"/>
  <c r="K21" i="6"/>
  <c r="J39" i="7"/>
  <c r="N39" i="7"/>
  <c r="S39" i="7"/>
  <c r="O39" i="7"/>
  <c r="Q39" i="7"/>
  <c r="M39" i="7"/>
  <c r="P39" i="7"/>
  <c r="V39" i="7"/>
  <c r="K39" i="7"/>
  <c r="T39" i="7"/>
  <c r="R39" i="7"/>
  <c r="L39" i="7"/>
  <c r="U39" i="7"/>
  <c r="W39" i="7"/>
  <c r="X39" i="7"/>
  <c r="Y39" i="7"/>
  <c r="Z39" i="7"/>
  <c r="AA39" i="7"/>
  <c r="AB39" i="7"/>
  <c r="AC39" i="7"/>
  <c r="AD39" i="7"/>
  <c r="X94" i="3"/>
  <c r="Y72" i="3"/>
  <c r="Y74" i="3" s="1"/>
  <c r="Y73" i="3"/>
  <c r="AD93" i="3"/>
  <c r="AE67" i="3"/>
  <c r="W76" i="3"/>
  <c r="I21" i="6"/>
  <c r="X74" i="3"/>
  <c r="H39" i="7" l="1"/>
  <c r="G39" i="7" s="1"/>
  <c r="L21" i="6"/>
  <c r="Y10" i="6"/>
  <c r="Y12" i="6" s="1"/>
  <c r="AE31" i="4" s="1"/>
  <c r="AE66" i="7"/>
  <c r="E40" i="7"/>
  <c r="Y76" i="3"/>
  <c r="Z72" i="3"/>
  <c r="Z73" i="3"/>
  <c r="Y94" i="3"/>
  <c r="X76" i="3"/>
  <c r="H22" i="6"/>
  <c r="AF67" i="3"/>
  <c r="AE93" i="3"/>
  <c r="W40" i="7" l="1"/>
  <c r="X40" i="7"/>
  <c r="K40" i="7"/>
  <c r="U40" i="7"/>
  <c r="M40" i="7"/>
  <c r="V40" i="7"/>
  <c r="P40" i="7"/>
  <c r="N40" i="7"/>
  <c r="L40" i="7"/>
  <c r="R40" i="7"/>
  <c r="O40" i="7"/>
  <c r="J40" i="7"/>
  <c r="T40" i="7"/>
  <c r="S40" i="7"/>
  <c r="Q40" i="7"/>
  <c r="Y40" i="7"/>
  <c r="Z40" i="7"/>
  <c r="AA40" i="7"/>
  <c r="AB40" i="7"/>
  <c r="AC40" i="7"/>
  <c r="AD40" i="7"/>
  <c r="AE40" i="7"/>
  <c r="J22" i="6"/>
  <c r="C41" i="7" s="1"/>
  <c r="D41" i="7" s="1"/>
  <c r="K22" i="6"/>
  <c r="I22" i="6"/>
  <c r="AA73" i="3"/>
  <c r="AA72" i="3"/>
  <c r="Z94" i="3"/>
  <c r="AF93" i="3"/>
  <c r="AG67" i="3"/>
  <c r="Z74" i="3"/>
  <c r="H40" i="7" l="1"/>
  <c r="G40" i="7" s="1"/>
  <c r="E41" i="7"/>
  <c r="AF66" i="7"/>
  <c r="L22" i="6"/>
  <c r="Z10" i="6"/>
  <c r="Z12" i="6" s="1"/>
  <c r="AF31" i="4" s="1"/>
  <c r="AA94" i="3"/>
  <c r="AB72" i="3"/>
  <c r="AB73" i="3"/>
  <c r="AH67" i="3"/>
  <c r="AG93" i="3"/>
  <c r="AA74" i="3"/>
  <c r="Z76" i="3"/>
  <c r="H23" i="6"/>
  <c r="J23" i="6" l="1"/>
  <c r="C42" i="7" s="1"/>
  <c r="D42" i="7" s="1"/>
  <c r="K23" i="6"/>
  <c r="M41" i="7"/>
  <c r="P41" i="7"/>
  <c r="S41" i="7"/>
  <c r="W41" i="7"/>
  <c r="Y41" i="7"/>
  <c r="K41" i="7"/>
  <c r="T41" i="7"/>
  <c r="R41" i="7"/>
  <c r="J41" i="7"/>
  <c r="V41" i="7"/>
  <c r="O41" i="7"/>
  <c r="U41" i="7"/>
  <c r="Q41" i="7"/>
  <c r="X41" i="7"/>
  <c r="N41" i="7"/>
  <c r="L41" i="7"/>
  <c r="Z41" i="7"/>
  <c r="AA41" i="7"/>
  <c r="AB41" i="7"/>
  <c r="AC41" i="7"/>
  <c r="AD41" i="7"/>
  <c r="AE41" i="7"/>
  <c r="AF41" i="7"/>
  <c r="I23" i="6"/>
  <c r="AA76" i="3"/>
  <c r="AC73" i="3"/>
  <c r="AB94" i="3"/>
  <c r="AC72" i="3"/>
  <c r="AH93" i="3"/>
  <c r="AI67" i="3"/>
  <c r="AB74" i="3"/>
  <c r="H41" i="7" l="1"/>
  <c r="G41" i="7" s="1"/>
  <c r="AA10" i="6"/>
  <c r="AA12" i="6" s="1"/>
  <c r="AG31" i="4" s="1"/>
  <c r="L23" i="6"/>
  <c r="AG66" i="7"/>
  <c r="E42" i="7"/>
  <c r="AC94" i="3"/>
  <c r="AD72" i="3"/>
  <c r="AD73" i="3"/>
  <c r="AB76" i="3"/>
  <c r="AI93" i="3"/>
  <c r="AJ67" i="3"/>
  <c r="AC74" i="3"/>
  <c r="H24" i="6"/>
  <c r="J24" i="6" l="1"/>
  <c r="C43" i="7" s="1"/>
  <c r="D43" i="7" s="1"/>
  <c r="K24" i="6"/>
  <c r="Z42" i="7"/>
  <c r="O42" i="7"/>
  <c r="U42" i="7"/>
  <c r="Q42" i="7"/>
  <c r="X42" i="7"/>
  <c r="T42" i="7"/>
  <c r="J42" i="7"/>
  <c r="P42" i="7"/>
  <c r="L42" i="7"/>
  <c r="K42" i="7"/>
  <c r="Y42" i="7"/>
  <c r="V42" i="7"/>
  <c r="M42" i="7"/>
  <c r="R42" i="7"/>
  <c r="S42" i="7"/>
  <c r="W42" i="7"/>
  <c r="N42" i="7"/>
  <c r="AA42" i="7"/>
  <c r="AB42" i="7"/>
  <c r="AC42" i="7"/>
  <c r="AD42" i="7"/>
  <c r="AE42" i="7"/>
  <c r="AF42" i="7"/>
  <c r="AG42" i="7"/>
  <c r="I24" i="6"/>
  <c r="AD94" i="3"/>
  <c r="AE72" i="3"/>
  <c r="AE74" i="3" s="1"/>
  <c r="AE73" i="3"/>
  <c r="AC76" i="3"/>
  <c r="AK67" i="3"/>
  <c r="AJ93" i="3"/>
  <c r="AD74" i="3"/>
  <c r="AB10" i="6" l="1"/>
  <c r="AB12" i="6" s="1"/>
  <c r="AH31" i="4" s="1"/>
  <c r="L24" i="6"/>
  <c r="H42" i="7"/>
  <c r="G42" i="7" s="1"/>
  <c r="E43" i="7"/>
  <c r="AH66" i="7"/>
  <c r="AL67" i="3"/>
  <c r="AK93" i="3"/>
  <c r="AE76" i="3"/>
  <c r="H25" i="6"/>
  <c r="AD76" i="3"/>
  <c r="AF72" i="3"/>
  <c r="AF74" i="3" s="1"/>
  <c r="AE94" i="3"/>
  <c r="AF73" i="3"/>
  <c r="J25" i="6" l="1"/>
  <c r="C44" i="7" s="1"/>
  <c r="D44" i="7" s="1"/>
  <c r="K25" i="6"/>
  <c r="T43" i="7"/>
  <c r="P43" i="7"/>
  <c r="U43" i="7"/>
  <c r="Q43" i="7"/>
  <c r="AA43" i="7"/>
  <c r="Z43" i="7"/>
  <c r="V43" i="7"/>
  <c r="R43" i="7"/>
  <c r="J43" i="7"/>
  <c r="L43" i="7"/>
  <c r="X43" i="7"/>
  <c r="O43" i="7"/>
  <c r="N43" i="7"/>
  <c r="W43" i="7"/>
  <c r="S43" i="7"/>
  <c r="K43" i="7"/>
  <c r="M43" i="7"/>
  <c r="Y43" i="7"/>
  <c r="AB43" i="7"/>
  <c r="AC43" i="7"/>
  <c r="AD43" i="7"/>
  <c r="AE43" i="7"/>
  <c r="AF43" i="7"/>
  <c r="AG43" i="7"/>
  <c r="AH43" i="7"/>
  <c r="AL93" i="3"/>
  <c r="AM67" i="3"/>
  <c r="AF76" i="3"/>
  <c r="AG73" i="3"/>
  <c r="AG72" i="3"/>
  <c r="AG74" i="3" s="1"/>
  <c r="AF94" i="3"/>
  <c r="I25" i="6"/>
  <c r="H43" i="7" l="1"/>
  <c r="G43" i="7" s="1"/>
  <c r="L25" i="6"/>
  <c r="AC10" i="6"/>
  <c r="AC12" i="6" s="1"/>
  <c r="AI31" i="4" s="1"/>
  <c r="E44" i="7"/>
  <c r="AI66" i="7"/>
  <c r="H26" i="6"/>
  <c r="I26" i="6" s="1"/>
  <c r="AN67" i="3"/>
  <c r="AM93" i="3"/>
  <c r="AG76" i="3"/>
  <c r="AH72" i="3"/>
  <c r="AH74" i="3" s="1"/>
  <c r="AG94" i="3"/>
  <c r="AH73" i="3"/>
  <c r="J26" i="6" l="1"/>
  <c r="C45" i="7" s="1"/>
  <c r="D45" i="7" s="1"/>
  <c r="K26" i="6"/>
  <c r="AA44" i="7"/>
  <c r="AB44" i="7"/>
  <c r="L44" i="7"/>
  <c r="X44" i="7"/>
  <c r="R44" i="7"/>
  <c r="J44" i="7"/>
  <c r="O44" i="7"/>
  <c r="Y44" i="7"/>
  <c r="Q44" i="7"/>
  <c r="P44" i="7"/>
  <c r="S44" i="7"/>
  <c r="K44" i="7"/>
  <c r="V44" i="7"/>
  <c r="W44" i="7"/>
  <c r="M44" i="7"/>
  <c r="N44" i="7"/>
  <c r="U44" i="7"/>
  <c r="T44" i="7"/>
  <c r="Z44" i="7"/>
  <c r="AC44" i="7"/>
  <c r="AD44" i="7"/>
  <c r="AE44" i="7"/>
  <c r="AF44" i="7"/>
  <c r="AG44" i="7"/>
  <c r="AH44" i="7"/>
  <c r="AI44" i="7"/>
  <c r="AH76" i="3"/>
  <c r="H27" i="6"/>
  <c r="AI73" i="3"/>
  <c r="AI72" i="3"/>
  <c r="AI74" i="3" s="1"/>
  <c r="AH94" i="3"/>
  <c r="AO67" i="3"/>
  <c r="AN93" i="3"/>
  <c r="H44" i="7" l="1"/>
  <c r="G44" i="7" s="1"/>
  <c r="J27" i="6"/>
  <c r="C46" i="7" s="1"/>
  <c r="D46" i="7" s="1"/>
  <c r="K27" i="6"/>
  <c r="L26" i="6"/>
  <c r="AD10" i="6"/>
  <c r="AD12" i="6" s="1"/>
  <c r="AJ31" i="4" s="1"/>
  <c r="AJ66" i="7"/>
  <c r="E45" i="7"/>
  <c r="AP67" i="3"/>
  <c r="AO93" i="3"/>
  <c r="AI76" i="3"/>
  <c r="AJ72" i="3"/>
  <c r="AJ74" i="3" s="1"/>
  <c r="AI94" i="3"/>
  <c r="AJ73" i="3"/>
  <c r="I27" i="6"/>
  <c r="AE10" i="6" l="1"/>
  <c r="AE12" i="6" s="1"/>
  <c r="AK31" i="4" s="1"/>
  <c r="L27" i="6"/>
  <c r="AK66" i="7"/>
  <c r="E46" i="7"/>
  <c r="Q45" i="7"/>
  <c r="M45" i="7"/>
  <c r="P45" i="7"/>
  <c r="U45" i="7"/>
  <c r="O45" i="7"/>
  <c r="K45" i="7"/>
  <c r="W45" i="7"/>
  <c r="Y45" i="7"/>
  <c r="R45" i="7"/>
  <c r="X45" i="7"/>
  <c r="T45" i="7"/>
  <c r="AA45" i="7"/>
  <c r="L45" i="7"/>
  <c r="V45" i="7"/>
  <c r="AC45" i="7"/>
  <c r="N45" i="7"/>
  <c r="S45" i="7"/>
  <c r="J45" i="7"/>
  <c r="Z45" i="7"/>
  <c r="AB45" i="7"/>
  <c r="AD45" i="7"/>
  <c r="AE45" i="7"/>
  <c r="AF45" i="7"/>
  <c r="AG45" i="7"/>
  <c r="AH45" i="7"/>
  <c r="AI45" i="7"/>
  <c r="AJ45" i="7"/>
  <c r="H28" i="6"/>
  <c r="AJ76" i="3"/>
  <c r="AQ67" i="3"/>
  <c r="AP93" i="3"/>
  <c r="AK73" i="3"/>
  <c r="AK72" i="3"/>
  <c r="AJ94" i="3"/>
  <c r="J28" i="6" l="1"/>
  <c r="C47" i="7" s="1"/>
  <c r="D47" i="7" s="1"/>
  <c r="K28" i="6"/>
  <c r="AC46" i="7"/>
  <c r="T46" i="7"/>
  <c r="P46" i="7"/>
  <c r="L46" i="7"/>
  <c r="Q46" i="7"/>
  <c r="V46" i="7"/>
  <c r="Z46" i="7"/>
  <c r="J46" i="7"/>
  <c r="AD46" i="7"/>
  <c r="Y46" i="7"/>
  <c r="N46" i="7"/>
  <c r="O46" i="7"/>
  <c r="AA46" i="7"/>
  <c r="S46" i="7"/>
  <c r="X46" i="7"/>
  <c r="AB46" i="7"/>
  <c r="R46" i="7"/>
  <c r="K46" i="7"/>
  <c r="M46" i="7"/>
  <c r="U46" i="7"/>
  <c r="W46" i="7"/>
  <c r="AE46" i="7"/>
  <c r="AF46" i="7"/>
  <c r="AG46" i="7"/>
  <c r="AH46" i="7"/>
  <c r="AI46" i="7"/>
  <c r="AJ46" i="7"/>
  <c r="AK46" i="7"/>
  <c r="H45" i="7"/>
  <c r="G45" i="7" s="1"/>
  <c r="AR67" i="3"/>
  <c r="AQ93" i="3"/>
  <c r="AL72" i="3"/>
  <c r="AL74" i="3" s="1"/>
  <c r="AL73" i="3"/>
  <c r="AK94" i="3"/>
  <c r="I28" i="6"/>
  <c r="AK74" i="3"/>
  <c r="H46" i="7" l="1"/>
  <c r="G46" i="7" s="1"/>
  <c r="AF10" i="6"/>
  <c r="AF12" i="6" s="1"/>
  <c r="AL31" i="4" s="1"/>
  <c r="L28" i="6"/>
  <c r="AL66" i="7"/>
  <c r="E47" i="7"/>
  <c r="AS67" i="3"/>
  <c r="AR93" i="3"/>
  <c r="AK76" i="3"/>
  <c r="AL76" i="3"/>
  <c r="H29" i="6"/>
  <c r="AL94" i="3"/>
  <c r="AM73" i="3"/>
  <c r="AM72" i="3"/>
  <c r="J29" i="6" l="1"/>
  <c r="C48" i="7" s="1"/>
  <c r="D48" i="7" s="1"/>
  <c r="K29" i="6"/>
  <c r="I29" i="6"/>
  <c r="H30" i="6" s="1"/>
  <c r="I30" i="6" s="1"/>
  <c r="AD47" i="7"/>
  <c r="T47" i="7"/>
  <c r="P47" i="7"/>
  <c r="V47" i="7"/>
  <c r="S47" i="7"/>
  <c r="K47" i="7"/>
  <c r="Z47" i="7"/>
  <c r="N47" i="7"/>
  <c r="AB47" i="7"/>
  <c r="AC47" i="7"/>
  <c r="AE47" i="7"/>
  <c r="Y47" i="7"/>
  <c r="L47" i="7"/>
  <c r="R47" i="7"/>
  <c r="AA47" i="7"/>
  <c r="U47" i="7"/>
  <c r="O47" i="7"/>
  <c r="J47" i="7"/>
  <c r="Q47" i="7"/>
  <c r="M47" i="7"/>
  <c r="W47" i="7"/>
  <c r="X47" i="7"/>
  <c r="AF47" i="7"/>
  <c r="AG47" i="7"/>
  <c r="AH47" i="7"/>
  <c r="AI47" i="7"/>
  <c r="AJ47" i="7"/>
  <c r="AK47" i="7"/>
  <c r="AL47" i="7"/>
  <c r="AN72" i="3"/>
  <c r="AN74" i="3" s="1"/>
  <c r="AM94" i="3"/>
  <c r="AN73" i="3"/>
  <c r="AT67" i="3"/>
  <c r="AS93" i="3"/>
  <c r="AM74" i="3"/>
  <c r="J30" i="6" l="1"/>
  <c r="C49" i="7" s="1"/>
  <c r="D49" i="7" s="1"/>
  <c r="K30" i="6"/>
  <c r="L29" i="6"/>
  <c r="AG10" i="6"/>
  <c r="AG12" i="6" s="1"/>
  <c r="AM31" i="4" s="1"/>
  <c r="H47" i="7"/>
  <c r="G47" i="7" s="1"/>
  <c r="E48" i="7"/>
  <c r="AM66" i="7"/>
  <c r="H31" i="6"/>
  <c r="I31" i="6" s="1"/>
  <c r="AU67" i="3"/>
  <c r="AT93" i="3"/>
  <c r="AN76" i="3"/>
  <c r="AM76" i="3"/>
  <c r="AO73" i="3"/>
  <c r="AO72" i="3"/>
  <c r="AN94" i="3"/>
  <c r="AE48" i="7" l="1"/>
  <c r="AE112" i="7" s="1"/>
  <c r="AA48" i="7"/>
  <c r="AA112" i="7" s="1"/>
  <c r="AB48" i="7"/>
  <c r="AB112" i="7" s="1"/>
  <c r="AD48" i="7"/>
  <c r="AD112" i="7" s="1"/>
  <c r="W48" i="7"/>
  <c r="W112" i="7" s="1"/>
  <c r="O48" i="7"/>
  <c r="O112" i="7" s="1"/>
  <c r="U48" i="7"/>
  <c r="U112" i="7" s="1"/>
  <c r="AF48" i="7"/>
  <c r="AF112" i="7" s="1"/>
  <c r="R48" i="7"/>
  <c r="R112" i="7" s="1"/>
  <c r="L48" i="7"/>
  <c r="L112" i="7" s="1"/>
  <c r="Q48" i="7"/>
  <c r="Q112" i="7" s="1"/>
  <c r="AC48" i="7"/>
  <c r="AC112" i="7" s="1"/>
  <c r="Z48" i="7"/>
  <c r="Z112" i="7" s="1"/>
  <c r="Y48" i="7"/>
  <c r="Y112" i="7" s="1"/>
  <c r="N48" i="7"/>
  <c r="N112" i="7" s="1"/>
  <c r="S48" i="7"/>
  <c r="S112" i="7" s="1"/>
  <c r="X48" i="7"/>
  <c r="X112" i="7" s="1"/>
  <c r="M48" i="7"/>
  <c r="M112" i="7" s="1"/>
  <c r="V48" i="7"/>
  <c r="V112" i="7" s="1"/>
  <c r="P48" i="7"/>
  <c r="P112" i="7" s="1"/>
  <c r="J48" i="7"/>
  <c r="K48" i="7"/>
  <c r="K112" i="7" s="1"/>
  <c r="T48" i="7"/>
  <c r="T112" i="7" s="1"/>
  <c r="AG48" i="7"/>
  <c r="AG112" i="7" s="1"/>
  <c r="AH48" i="7"/>
  <c r="AI48" i="7"/>
  <c r="AJ48" i="7"/>
  <c r="AK48" i="7"/>
  <c r="AL48" i="7"/>
  <c r="AM48" i="7"/>
  <c r="L30" i="6"/>
  <c r="AH10" i="6"/>
  <c r="AH12" i="6" s="1"/>
  <c r="AN31" i="4" s="1"/>
  <c r="AN66" i="7"/>
  <c r="E49" i="7"/>
  <c r="J31" i="6"/>
  <c r="C50" i="7" s="1"/>
  <c r="D50" i="7" s="1"/>
  <c r="K31" i="6"/>
  <c r="AP72" i="3"/>
  <c r="AP74" i="3" s="1"/>
  <c r="AO94" i="3"/>
  <c r="AP73" i="3"/>
  <c r="AV67" i="3"/>
  <c r="AU93" i="3"/>
  <c r="AO74" i="3"/>
  <c r="H32" i="6"/>
  <c r="I32" i="6" s="1"/>
  <c r="AI10" i="6" l="1"/>
  <c r="AI12" i="6" s="1"/>
  <c r="AO31" i="4" s="1"/>
  <c r="L31" i="6"/>
  <c r="AK112" i="7"/>
  <c r="E50" i="7"/>
  <c r="AO66" i="7"/>
  <c r="AJ112" i="7"/>
  <c r="W49" i="7"/>
  <c r="O49" i="7"/>
  <c r="P49" i="7"/>
  <c r="U49" i="7"/>
  <c r="AE49" i="7"/>
  <c r="AF49" i="7"/>
  <c r="AG49" i="7"/>
  <c r="K49" i="7"/>
  <c r="AD49" i="7"/>
  <c r="Q49" i="7"/>
  <c r="AC49" i="7"/>
  <c r="Z49" i="7"/>
  <c r="AA49" i="7"/>
  <c r="AB49" i="7"/>
  <c r="J49" i="7"/>
  <c r="Y49" i="7"/>
  <c r="S49" i="7"/>
  <c r="X49" i="7"/>
  <c r="M49" i="7"/>
  <c r="N49" i="7"/>
  <c r="R49" i="7"/>
  <c r="L49" i="7"/>
  <c r="V49" i="7"/>
  <c r="T49" i="7"/>
  <c r="AH49" i="7"/>
  <c r="AI49" i="7"/>
  <c r="AJ49" i="7"/>
  <c r="AK49" i="7"/>
  <c r="AL49" i="7"/>
  <c r="AM49" i="7"/>
  <c r="AN49" i="7"/>
  <c r="AM112" i="7"/>
  <c r="AI112" i="7"/>
  <c r="J32" i="6"/>
  <c r="C51" i="7" s="1"/>
  <c r="D51" i="7" s="1"/>
  <c r="K32" i="6"/>
  <c r="AL112" i="7"/>
  <c r="AH112" i="7"/>
  <c r="H48" i="7"/>
  <c r="G48" i="7" s="1"/>
  <c r="J112" i="7"/>
  <c r="H33" i="6"/>
  <c r="AO76" i="3"/>
  <c r="AP76" i="3"/>
  <c r="AW67" i="3"/>
  <c r="AW93" i="3" s="1"/>
  <c r="AV93" i="3"/>
  <c r="AP94" i="3"/>
  <c r="AQ72" i="3"/>
  <c r="AQ73" i="3"/>
  <c r="AP66" i="7" l="1"/>
  <c r="E51" i="7"/>
  <c r="J33" i="6"/>
  <c r="C52" i="7" s="1"/>
  <c r="D52" i="7" s="1"/>
  <c r="K33" i="6"/>
  <c r="H49" i="7"/>
  <c r="G49" i="7" s="1"/>
  <c r="I33" i="6"/>
  <c r="H34" i="6" s="1"/>
  <c r="AJ10" i="6"/>
  <c r="AJ12" i="6" s="1"/>
  <c r="AP31" i="4" s="1"/>
  <c r="L32" i="6"/>
  <c r="AG50" i="7"/>
  <c r="T50" i="7"/>
  <c r="Y50" i="7"/>
  <c r="AE50" i="7"/>
  <c r="S50" i="7"/>
  <c r="Q50" i="7"/>
  <c r="AF50" i="7"/>
  <c r="AH50" i="7"/>
  <c r="R50" i="7"/>
  <c r="V50" i="7"/>
  <c r="O50" i="7"/>
  <c r="P50" i="7"/>
  <c r="U50" i="7"/>
  <c r="J50" i="7"/>
  <c r="X50" i="7"/>
  <c r="M50" i="7"/>
  <c r="N50" i="7"/>
  <c r="AC50" i="7"/>
  <c r="Z50" i="7"/>
  <c r="AA50" i="7"/>
  <c r="AB50" i="7"/>
  <c r="W50" i="7"/>
  <c r="K50" i="7"/>
  <c r="AD50" i="7"/>
  <c r="L50" i="7"/>
  <c r="AI50" i="7"/>
  <c r="AJ50" i="7"/>
  <c r="AK50" i="7"/>
  <c r="AL50" i="7"/>
  <c r="AM50" i="7"/>
  <c r="AN50" i="7"/>
  <c r="AO50" i="7"/>
  <c r="AR72" i="3"/>
  <c r="AR73" i="3"/>
  <c r="AQ94" i="3"/>
  <c r="AQ74" i="3"/>
  <c r="J34" i="6" l="1"/>
  <c r="C53" i="7" s="1"/>
  <c r="D53" i="7" s="1"/>
  <c r="K34" i="6"/>
  <c r="E52" i="7"/>
  <c r="AQ66" i="7"/>
  <c r="AH51" i="7"/>
  <c r="P51" i="7"/>
  <c r="U51" i="7"/>
  <c r="AE51" i="7"/>
  <c r="W51" i="7"/>
  <c r="T51" i="7"/>
  <c r="O51" i="7"/>
  <c r="AA51" i="7"/>
  <c r="AB51" i="7"/>
  <c r="J51" i="7"/>
  <c r="AD51" i="7"/>
  <c r="Z51" i="7"/>
  <c r="N51" i="7"/>
  <c r="AI51" i="7"/>
  <c r="V51" i="7"/>
  <c r="K51" i="7"/>
  <c r="M51" i="7"/>
  <c r="Y51" i="7"/>
  <c r="R51" i="7"/>
  <c r="L51" i="7"/>
  <c r="Q51" i="7"/>
  <c r="AC51" i="7"/>
  <c r="AG51" i="7"/>
  <c r="AF51" i="7"/>
  <c r="S51" i="7"/>
  <c r="X51" i="7"/>
  <c r="AJ51" i="7"/>
  <c r="AK51" i="7"/>
  <c r="AL51" i="7"/>
  <c r="AM51" i="7"/>
  <c r="AN51" i="7"/>
  <c r="AO51" i="7"/>
  <c r="AP51" i="7"/>
  <c r="I34" i="6"/>
  <c r="H35" i="6" s="1"/>
  <c r="H50" i="7"/>
  <c r="G50" i="7" s="1"/>
  <c r="L33" i="6"/>
  <c r="AK10" i="6"/>
  <c r="AK12" i="6" s="1"/>
  <c r="AQ31" i="4" s="1"/>
  <c r="AS73" i="3"/>
  <c r="AS72" i="3"/>
  <c r="AR94" i="3"/>
  <c r="AQ76" i="3"/>
  <c r="AR74" i="3"/>
  <c r="J35" i="6" l="1"/>
  <c r="C54" i="7" s="1"/>
  <c r="D54" i="7" s="1"/>
  <c r="K35" i="6"/>
  <c r="AR66" i="7"/>
  <c r="E53" i="7"/>
  <c r="H51" i="7"/>
  <c r="G51" i="7" s="1"/>
  <c r="S52" i="7"/>
  <c r="AG52" i="7"/>
  <c r="O52" i="7"/>
  <c r="T52" i="7"/>
  <c r="P52" i="7"/>
  <c r="N52" i="7"/>
  <c r="U52" i="7"/>
  <c r="AE52" i="7"/>
  <c r="Q52" i="7"/>
  <c r="Z52" i="7"/>
  <c r="R52" i="7"/>
  <c r="J52" i="7"/>
  <c r="AH52" i="7"/>
  <c r="AJ52" i="7"/>
  <c r="L52" i="7"/>
  <c r="K52" i="7"/>
  <c r="M52" i="7"/>
  <c r="AA52" i="7"/>
  <c r="AB52" i="7"/>
  <c r="W52" i="7"/>
  <c r="X52" i="7"/>
  <c r="AC52" i="7"/>
  <c r="V52" i="7"/>
  <c r="Y52" i="7"/>
  <c r="AI52" i="7"/>
  <c r="AD52" i="7"/>
  <c r="AF52" i="7"/>
  <c r="AK52" i="7"/>
  <c r="AL52" i="7"/>
  <c r="AM52" i="7"/>
  <c r="AN52" i="7"/>
  <c r="AO52" i="7"/>
  <c r="AP52" i="7"/>
  <c r="AQ52" i="7"/>
  <c r="L34" i="6"/>
  <c r="AL10" i="6"/>
  <c r="AT72" i="3"/>
  <c r="AT74" i="3" s="1"/>
  <c r="AS94" i="3"/>
  <c r="AT73" i="3"/>
  <c r="AR76" i="3"/>
  <c r="I35" i="6"/>
  <c r="AS74" i="3"/>
  <c r="AL12" i="6" l="1"/>
  <c r="AR31" i="4" s="1"/>
  <c r="AJ53" i="7"/>
  <c r="AC53" i="7"/>
  <c r="AE53" i="7"/>
  <c r="K53" i="7"/>
  <c r="AA53" i="7"/>
  <c r="U53" i="7"/>
  <c r="AH53" i="7"/>
  <c r="Z53" i="7"/>
  <c r="M53" i="7"/>
  <c r="N53" i="7"/>
  <c r="Y53" i="7"/>
  <c r="J53" i="7"/>
  <c r="AB53" i="7"/>
  <c r="O53" i="7"/>
  <c r="AI53" i="7"/>
  <c r="R53" i="7"/>
  <c r="P53" i="7"/>
  <c r="S53" i="7"/>
  <c r="T53" i="7"/>
  <c r="V53" i="7"/>
  <c r="AF53" i="7"/>
  <c r="W53" i="7"/>
  <c r="L53" i="7"/>
  <c r="AG53" i="7"/>
  <c r="AK53" i="7"/>
  <c r="Q53" i="7"/>
  <c r="AD53" i="7"/>
  <c r="X53" i="7"/>
  <c r="AL53" i="7"/>
  <c r="AM53" i="7"/>
  <c r="AN53" i="7"/>
  <c r="AO53" i="7"/>
  <c r="AP53" i="7"/>
  <c r="AQ53" i="7"/>
  <c r="AR53" i="7"/>
  <c r="H52" i="7"/>
  <c r="G52" i="7" s="1"/>
  <c r="AM10" i="6"/>
  <c r="L35" i="6"/>
  <c r="AS66" i="7"/>
  <c r="E54" i="7"/>
  <c r="H36" i="6"/>
  <c r="AT76" i="3"/>
  <c r="AS76" i="3"/>
  <c r="AT94" i="3"/>
  <c r="AU72" i="3"/>
  <c r="AU74" i="3" s="1"/>
  <c r="AU73" i="3"/>
  <c r="AM12" i="6" l="1"/>
  <c r="AS31" i="4" s="1"/>
  <c r="J36" i="6"/>
  <c r="C55" i="7" s="1"/>
  <c r="D55" i="7" s="1"/>
  <c r="K36" i="6"/>
  <c r="AK54" i="7"/>
  <c r="AD54" i="7"/>
  <c r="Y54" i="7"/>
  <c r="T54" i="7"/>
  <c r="AI54" i="7"/>
  <c r="X54" i="7"/>
  <c r="O54" i="7"/>
  <c r="Q54" i="7"/>
  <c r="Z54" i="7"/>
  <c r="M54" i="7"/>
  <c r="AC54" i="7"/>
  <c r="W54" i="7"/>
  <c r="S54" i="7"/>
  <c r="AH54" i="7"/>
  <c r="AG54" i="7"/>
  <c r="P54" i="7"/>
  <c r="J54" i="7"/>
  <c r="L54" i="7"/>
  <c r="AF54" i="7"/>
  <c r="R54" i="7"/>
  <c r="AB54" i="7"/>
  <c r="U54" i="7"/>
  <c r="AA54" i="7"/>
  <c r="V54" i="7"/>
  <c r="K54" i="7"/>
  <c r="N54" i="7"/>
  <c r="AL54" i="7"/>
  <c r="AJ54" i="7"/>
  <c r="AE54" i="7"/>
  <c r="AM54" i="7"/>
  <c r="AN54" i="7"/>
  <c r="AO54" i="7"/>
  <c r="AP54" i="7"/>
  <c r="AQ54" i="7"/>
  <c r="AR54" i="7"/>
  <c r="AS54" i="7"/>
  <c r="H53" i="7"/>
  <c r="G53" i="7" s="1"/>
  <c r="AU76" i="3"/>
  <c r="AV72" i="3"/>
  <c r="AU94" i="3"/>
  <c r="AV73" i="3"/>
  <c r="I36" i="6"/>
  <c r="AN10" i="6" l="1"/>
  <c r="L36" i="6"/>
  <c r="AT66" i="7"/>
  <c r="E55" i="7"/>
  <c r="H54" i="7"/>
  <c r="G54" i="7" s="1"/>
  <c r="H37" i="6"/>
  <c r="AW73" i="3"/>
  <c r="I73" i="3" s="1"/>
  <c r="AV94" i="3"/>
  <c r="AW72" i="3"/>
  <c r="AW94" i="3" s="1"/>
  <c r="AV74" i="3"/>
  <c r="AN12" i="6" l="1"/>
  <c r="AT31" i="4" s="1"/>
  <c r="AL55" i="7"/>
  <c r="Y55" i="7"/>
  <c r="P55" i="7"/>
  <c r="AG55" i="7"/>
  <c r="AC55" i="7"/>
  <c r="S55" i="7"/>
  <c r="AF55" i="7"/>
  <c r="L55" i="7"/>
  <c r="AD55" i="7"/>
  <c r="W55" i="7"/>
  <c r="AI55" i="7"/>
  <c r="AA55" i="7"/>
  <c r="V55" i="7"/>
  <c r="R55" i="7"/>
  <c r="N55" i="7"/>
  <c r="Q55" i="7"/>
  <c r="AK55" i="7"/>
  <c r="X55" i="7"/>
  <c r="O55" i="7"/>
  <c r="AE55" i="7"/>
  <c r="U55" i="7"/>
  <c r="AH55" i="7"/>
  <c r="AB55" i="7"/>
  <c r="AJ55" i="7"/>
  <c r="Z55" i="7"/>
  <c r="M55" i="7"/>
  <c r="K55" i="7"/>
  <c r="T55" i="7"/>
  <c r="J55" i="7"/>
  <c r="AM55" i="7"/>
  <c r="AN55" i="7"/>
  <c r="AO55" i="7"/>
  <c r="AP55" i="7"/>
  <c r="AQ55" i="7"/>
  <c r="AR55" i="7"/>
  <c r="AS55" i="7"/>
  <c r="AT55" i="7"/>
  <c r="J37" i="6"/>
  <c r="C56" i="7" s="1"/>
  <c r="D56" i="7" s="1"/>
  <c r="K37" i="6"/>
  <c r="AV76" i="3"/>
  <c r="AW74" i="3"/>
  <c r="I37" i="6"/>
  <c r="L37" i="6" l="1"/>
  <c r="AO10" i="6"/>
  <c r="AO12" i="6" s="1"/>
  <c r="AU31" i="4" s="1"/>
  <c r="AU66" i="7"/>
  <c r="E56" i="7"/>
  <c r="H55" i="7"/>
  <c r="G55" i="7" s="1"/>
  <c r="AW76" i="3"/>
  <c r="I76" i="3" s="1"/>
  <c r="I74" i="3"/>
  <c r="AW75" i="3" s="1"/>
  <c r="H38" i="6"/>
  <c r="I38" i="6" s="1"/>
  <c r="AM56" i="7" l="1"/>
  <c r="W56" i="7"/>
  <c r="AJ56" i="7"/>
  <c r="AA56" i="7"/>
  <c r="N56" i="7"/>
  <c r="V56" i="7"/>
  <c r="AC56" i="7"/>
  <c r="AB56" i="7"/>
  <c r="AE56" i="7"/>
  <c r="J56" i="7"/>
  <c r="Z56" i="7"/>
  <c r="X56" i="7"/>
  <c r="S56" i="7"/>
  <c r="M56" i="7"/>
  <c r="P56" i="7"/>
  <c r="Y56" i="7"/>
  <c r="U56" i="7"/>
  <c r="AI56" i="7"/>
  <c r="AD56" i="7"/>
  <c r="AN56" i="7"/>
  <c r="K56" i="7"/>
  <c r="T56" i="7"/>
  <c r="AH56" i="7"/>
  <c r="AG56" i="7"/>
  <c r="O56" i="7"/>
  <c r="AF56" i="7"/>
  <c r="L56" i="7"/>
  <c r="AL56" i="7"/>
  <c r="R56" i="7"/>
  <c r="AK56" i="7"/>
  <c r="Q56" i="7"/>
  <c r="AO56" i="7"/>
  <c r="AP56" i="7"/>
  <c r="AQ56" i="7"/>
  <c r="AR56" i="7"/>
  <c r="AS56" i="7"/>
  <c r="AT56" i="7"/>
  <c r="AU56" i="7"/>
  <c r="J38" i="6"/>
  <c r="C57" i="7" s="1"/>
  <c r="D57" i="7" s="1"/>
  <c r="K38" i="6"/>
  <c r="H39" i="6"/>
  <c r="K39" i="6" s="1"/>
  <c r="J102" i="3"/>
  <c r="J75" i="3"/>
  <c r="K75" i="3"/>
  <c r="K102" i="3"/>
  <c r="K103" i="3" s="1"/>
  <c r="M102" i="3"/>
  <c r="M103" i="3" s="1"/>
  <c r="L75" i="3"/>
  <c r="L102" i="3"/>
  <c r="L103" i="3" s="1"/>
  <c r="M75" i="3"/>
  <c r="N75" i="3"/>
  <c r="N102" i="3"/>
  <c r="N103" i="3" s="1"/>
  <c r="O102" i="3"/>
  <c r="O75" i="3"/>
  <c r="P102" i="3"/>
  <c r="P75" i="3"/>
  <c r="Q75" i="3"/>
  <c r="Q102" i="3"/>
  <c r="R75" i="3"/>
  <c r="R102" i="3"/>
  <c r="S102" i="3"/>
  <c r="S75" i="3"/>
  <c r="T102" i="3"/>
  <c r="T75" i="3"/>
  <c r="V102" i="3"/>
  <c r="U75" i="3"/>
  <c r="U102" i="3"/>
  <c r="V75" i="3"/>
  <c r="W75" i="3"/>
  <c r="W102" i="3"/>
  <c r="X102" i="3"/>
  <c r="Y75" i="3"/>
  <c r="Y102" i="3"/>
  <c r="X75" i="3"/>
  <c r="Z75" i="3"/>
  <c r="Z102" i="3"/>
  <c r="AA102" i="3"/>
  <c r="AA75" i="3"/>
  <c r="AB102" i="3"/>
  <c r="AB75" i="3"/>
  <c r="AC75" i="3"/>
  <c r="AC102" i="3"/>
  <c r="AE75" i="3"/>
  <c r="AD102" i="3"/>
  <c r="AE102" i="3"/>
  <c r="AD75" i="3"/>
  <c r="AF75" i="3"/>
  <c r="AF102" i="3"/>
  <c r="AG75" i="3"/>
  <c r="AG102" i="3"/>
  <c r="AH75" i="3"/>
  <c r="AH102" i="3"/>
  <c r="AI102" i="3"/>
  <c r="AI75" i="3"/>
  <c r="AJ102" i="3"/>
  <c r="AJ75" i="3"/>
  <c r="AL102" i="3"/>
  <c r="AK75" i="3"/>
  <c r="AL75" i="3"/>
  <c r="AK102" i="3"/>
  <c r="AN75" i="3"/>
  <c r="AM75" i="3"/>
  <c r="AN102" i="3"/>
  <c r="AM102" i="3"/>
  <c r="AO102" i="3"/>
  <c r="AP102" i="3"/>
  <c r="AP75" i="3"/>
  <c r="AO75" i="3"/>
  <c r="AQ75" i="3"/>
  <c r="AQ102" i="3"/>
  <c r="AR102" i="3"/>
  <c r="AR75" i="3"/>
  <c r="AS102" i="3"/>
  <c r="AT75" i="3"/>
  <c r="AS75" i="3"/>
  <c r="AT102" i="3"/>
  <c r="AU75" i="3"/>
  <c r="AU102" i="3"/>
  <c r="AV75" i="3"/>
  <c r="AV102" i="3"/>
  <c r="AW102" i="3"/>
  <c r="L38" i="6" l="1"/>
  <c r="AP10" i="6"/>
  <c r="AP12" i="6" s="1"/>
  <c r="AV31" i="4" s="1"/>
  <c r="AV66" i="7"/>
  <c r="E57" i="7"/>
  <c r="H56" i="7"/>
  <c r="G56" i="7" s="1"/>
  <c r="AQ10" i="6"/>
  <c r="L39" i="6"/>
  <c r="K41" i="6"/>
  <c r="AU105" i="3"/>
  <c r="AU106" i="3" s="1"/>
  <c r="AU103" i="3"/>
  <c r="AV105" i="3"/>
  <c r="AV106" i="3" s="1"/>
  <c r="AV103" i="3"/>
  <c r="AT105" i="3"/>
  <c r="AT106" i="3" s="1"/>
  <c r="AT103" i="3"/>
  <c r="AM105" i="3"/>
  <c r="AM106" i="3" s="1"/>
  <c r="AM103" i="3"/>
  <c r="AK103" i="3"/>
  <c r="AK105" i="3"/>
  <c r="AK106" i="3" s="1"/>
  <c r="AH105" i="3"/>
  <c r="AH106" i="3" s="1"/>
  <c r="AH103" i="3"/>
  <c r="AF105" i="3"/>
  <c r="AF106" i="3" s="1"/>
  <c r="AF103" i="3"/>
  <c r="AD105" i="3"/>
  <c r="AD106" i="3" s="1"/>
  <c r="AD103" i="3"/>
  <c r="Z105" i="3"/>
  <c r="Z106" i="3" s="1"/>
  <c r="Z103" i="3"/>
  <c r="R105" i="3"/>
  <c r="R106" i="3" s="1"/>
  <c r="R103" i="3"/>
  <c r="I75" i="3"/>
  <c r="C10" i="3" s="1"/>
  <c r="F14" i="5" s="1"/>
  <c r="AR105" i="3"/>
  <c r="AR106" i="3" s="1"/>
  <c r="AR103" i="3"/>
  <c r="AN105" i="3"/>
  <c r="AN106" i="3" s="1"/>
  <c r="AN103" i="3"/>
  <c r="AJ105" i="3"/>
  <c r="AJ106" i="3" s="1"/>
  <c r="AJ103" i="3"/>
  <c r="AB103" i="3"/>
  <c r="AB105" i="3"/>
  <c r="AB106" i="3" s="1"/>
  <c r="X105" i="3"/>
  <c r="X106" i="3" s="1"/>
  <c r="X103" i="3"/>
  <c r="U105" i="3"/>
  <c r="U106" i="3" s="1"/>
  <c r="U103" i="3"/>
  <c r="T103" i="3"/>
  <c r="T105" i="3"/>
  <c r="T106" i="3" s="1"/>
  <c r="P105" i="3"/>
  <c r="P106" i="3" s="1"/>
  <c r="P103" i="3"/>
  <c r="J103" i="3"/>
  <c r="I102" i="3"/>
  <c r="Q103" i="3"/>
  <c r="Q105" i="3"/>
  <c r="Q106" i="3" s="1"/>
  <c r="J39" i="6"/>
  <c r="H41" i="6"/>
  <c r="AQ103" i="3"/>
  <c r="AQ105" i="3"/>
  <c r="AQ106" i="3" s="1"/>
  <c r="AP105" i="3"/>
  <c r="AP106" i="3" s="1"/>
  <c r="AP103" i="3"/>
  <c r="AG105" i="3"/>
  <c r="AG106" i="3" s="1"/>
  <c r="AG103" i="3"/>
  <c r="AC105" i="3"/>
  <c r="AC106" i="3" s="1"/>
  <c r="AC103" i="3"/>
  <c r="W105" i="3"/>
  <c r="W106" i="3" s="1"/>
  <c r="W103" i="3"/>
  <c r="AW105" i="3"/>
  <c r="AW106" i="3" s="1"/>
  <c r="AW103" i="3"/>
  <c r="AS103" i="3"/>
  <c r="AS105" i="3"/>
  <c r="AS106" i="3" s="1"/>
  <c r="AO105" i="3"/>
  <c r="AO106" i="3" s="1"/>
  <c r="AO103" i="3"/>
  <c r="AL105" i="3"/>
  <c r="AL106" i="3" s="1"/>
  <c r="AL103" i="3"/>
  <c r="AI105" i="3"/>
  <c r="AI106" i="3" s="1"/>
  <c r="AI103" i="3"/>
  <c r="AE103" i="3"/>
  <c r="AE105" i="3"/>
  <c r="AE106" i="3" s="1"/>
  <c r="AA103" i="3"/>
  <c r="AA105" i="3"/>
  <c r="AA106" i="3" s="1"/>
  <c r="Y105" i="3"/>
  <c r="Y106" i="3" s="1"/>
  <c r="Y103" i="3"/>
  <c r="V105" i="3"/>
  <c r="V106" i="3" s="1"/>
  <c r="V103" i="3"/>
  <c r="S105" i="3"/>
  <c r="S106" i="3" s="1"/>
  <c r="S103" i="3"/>
  <c r="O105" i="3"/>
  <c r="O103" i="3"/>
  <c r="I39" i="6"/>
  <c r="AQ12" i="6" l="1"/>
  <c r="M10" i="6"/>
  <c r="AN57" i="7"/>
  <c r="O57" i="7"/>
  <c r="AC57" i="7"/>
  <c r="J57" i="7"/>
  <c r="AH57" i="7"/>
  <c r="AA57" i="7"/>
  <c r="Z57" i="7"/>
  <c r="W57" i="7"/>
  <c r="K57" i="7"/>
  <c r="V57" i="7"/>
  <c r="AL57" i="7"/>
  <c r="AJ57" i="7"/>
  <c r="M57" i="7"/>
  <c r="AK57" i="7"/>
  <c r="S57" i="7"/>
  <c r="AD57" i="7"/>
  <c r="N57" i="7"/>
  <c r="AO57" i="7"/>
  <c r="AG57" i="7"/>
  <c r="AF57" i="7"/>
  <c r="AB57" i="7"/>
  <c r="R57" i="7"/>
  <c r="U57" i="7"/>
  <c r="X57" i="7"/>
  <c r="AM57" i="7"/>
  <c r="L57" i="7"/>
  <c r="Y57" i="7"/>
  <c r="AI57" i="7"/>
  <c r="AE57" i="7"/>
  <c r="Q57" i="7"/>
  <c r="T57" i="7"/>
  <c r="P57" i="7"/>
  <c r="AP57" i="7"/>
  <c r="AQ57" i="7"/>
  <c r="AR57" i="7"/>
  <c r="AS57" i="7"/>
  <c r="AT57" i="7"/>
  <c r="AU57" i="7"/>
  <c r="AV57" i="7"/>
  <c r="J41" i="6"/>
  <c r="C58" i="7"/>
  <c r="O106" i="3"/>
  <c r="I105" i="3"/>
  <c r="I103" i="3"/>
  <c r="AW31" i="4" l="1"/>
  <c r="M12" i="6"/>
  <c r="H57" i="7"/>
  <c r="G57" i="7" s="1"/>
  <c r="D58" i="7"/>
  <c r="C60" i="7"/>
  <c r="I106" i="3"/>
  <c r="O107" i="3" s="1"/>
  <c r="AW66" i="7" l="1"/>
  <c r="I66" i="7" s="1"/>
  <c r="E58" i="7"/>
  <c r="D60" i="7"/>
  <c r="J67" i="7" s="1"/>
  <c r="N108" i="3"/>
  <c r="N35" i="4" s="1"/>
  <c r="N33" i="4" s="1"/>
  <c r="J108" i="3"/>
  <c r="L108" i="3"/>
  <c r="L35" i="4" s="1"/>
  <c r="L39" i="4" s="1"/>
  <c r="M108" i="3"/>
  <c r="M35" i="4" s="1"/>
  <c r="M39" i="4" s="1"/>
  <c r="K108" i="3"/>
  <c r="K35" i="4" s="1"/>
  <c r="K39" i="4" s="1"/>
  <c r="M107" i="3"/>
  <c r="J107" i="3"/>
  <c r="K107" i="3"/>
  <c r="L107" i="3"/>
  <c r="N107" i="3"/>
  <c r="Y107" i="3"/>
  <c r="AN108" i="3"/>
  <c r="AN35" i="4" s="1"/>
  <c r="T107" i="3"/>
  <c r="AD107" i="3"/>
  <c r="AM108" i="3"/>
  <c r="AM35" i="4" s="1"/>
  <c r="AL107" i="3"/>
  <c r="AI108" i="3"/>
  <c r="AI35" i="4" s="1"/>
  <c r="AW108" i="3"/>
  <c r="AW35" i="4" s="1"/>
  <c r="AP108" i="3"/>
  <c r="AP35" i="4" s="1"/>
  <c r="X107" i="3"/>
  <c r="AR107" i="3"/>
  <c r="S108" i="3"/>
  <c r="S35" i="4" s="1"/>
  <c r="U107" i="3"/>
  <c r="AS107" i="3"/>
  <c r="Q107" i="3"/>
  <c r="Z107" i="3"/>
  <c r="AT107" i="3"/>
  <c r="AN107" i="3"/>
  <c r="T108" i="3"/>
  <c r="T35" i="4" s="1"/>
  <c r="AD108" i="3"/>
  <c r="AD35" i="4" s="1"/>
  <c r="AM107" i="3"/>
  <c r="AL108" i="3"/>
  <c r="AL35" i="4" s="1"/>
  <c r="AI107" i="3"/>
  <c r="AW107" i="3"/>
  <c r="AP107" i="3"/>
  <c r="AK108" i="3"/>
  <c r="AK35" i="4" s="1"/>
  <c r="W107" i="3"/>
  <c r="AE108" i="3"/>
  <c r="AE35" i="4" s="1"/>
  <c r="AB108" i="3"/>
  <c r="AB35" i="4" s="1"/>
  <c r="AF108" i="3"/>
  <c r="AF35" i="4" s="1"/>
  <c r="AG108" i="3"/>
  <c r="AG35" i="4" s="1"/>
  <c r="R108" i="3"/>
  <c r="R35" i="4" s="1"/>
  <c r="AV108" i="3"/>
  <c r="AV35" i="4" s="1"/>
  <c r="V108" i="3"/>
  <c r="V35" i="4" s="1"/>
  <c r="AC108" i="3"/>
  <c r="AC35" i="4" s="1"/>
  <c r="AJ107" i="3"/>
  <c r="AK107" i="3"/>
  <c r="W108" i="3"/>
  <c r="W35" i="4" s="1"/>
  <c r="AE107" i="3"/>
  <c r="AQ107" i="3"/>
  <c r="AB107" i="3"/>
  <c r="AF107" i="3"/>
  <c r="AU107" i="3"/>
  <c r="AG107" i="3"/>
  <c r="R107" i="3"/>
  <c r="AH107" i="3"/>
  <c r="AV107" i="3"/>
  <c r="V107" i="3"/>
  <c r="AC107" i="3"/>
  <c r="AR108" i="3"/>
  <c r="AR35" i="4" s="1"/>
  <c r="S107" i="3"/>
  <c r="AS108" i="3"/>
  <c r="AS35" i="4" s="1"/>
  <c r="Z108" i="3"/>
  <c r="Z35" i="4" s="1"/>
  <c r="Y108" i="3"/>
  <c r="Y35" i="4" s="1"/>
  <c r="AJ108" i="3"/>
  <c r="AJ35" i="4" s="1"/>
  <c r="AQ108" i="3"/>
  <c r="AQ35" i="4" s="1"/>
  <c r="AU108" i="3"/>
  <c r="AU35" i="4" s="1"/>
  <c r="AA108" i="3"/>
  <c r="AA35" i="4" s="1"/>
  <c r="AH108" i="3"/>
  <c r="AH35" i="4" s="1"/>
  <c r="P108" i="3"/>
  <c r="P35" i="4" s="1"/>
  <c r="AO108" i="3"/>
  <c r="AO35" i="4" s="1"/>
  <c r="AA107" i="3"/>
  <c r="P107" i="3"/>
  <c r="AO107" i="3"/>
  <c r="X108" i="3"/>
  <c r="X35" i="4" s="1"/>
  <c r="U108" i="3"/>
  <c r="U35" i="4" s="1"/>
  <c r="Q108" i="3"/>
  <c r="Q35" i="4" s="1"/>
  <c r="AT108" i="3"/>
  <c r="AT35" i="4" s="1"/>
  <c r="O108" i="3"/>
  <c r="O35" i="4" s="1"/>
  <c r="K67" i="7" l="1"/>
  <c r="J93" i="7"/>
  <c r="AI58" i="7"/>
  <c r="U58" i="7"/>
  <c r="O58" i="7"/>
  <c r="AA58" i="7"/>
  <c r="AJ58" i="7"/>
  <c r="Q58" i="7"/>
  <c r="L58" i="7"/>
  <c r="AC58" i="7"/>
  <c r="J58" i="7"/>
  <c r="N58" i="7"/>
  <c r="AO58" i="7"/>
  <c r="AP58" i="7"/>
  <c r="S58" i="7"/>
  <c r="AB58" i="7"/>
  <c r="V58" i="7"/>
  <c r="R58" i="7"/>
  <c r="AE58" i="7"/>
  <c r="K58" i="7"/>
  <c r="Y58" i="7"/>
  <c r="X58" i="7"/>
  <c r="AF58" i="7"/>
  <c r="M58" i="7"/>
  <c r="AD58" i="7"/>
  <c r="Z58" i="7"/>
  <c r="AG58" i="7"/>
  <c r="T58" i="7"/>
  <c r="W58" i="7"/>
  <c r="AL58" i="7"/>
  <c r="AH58" i="7"/>
  <c r="AM58" i="7"/>
  <c r="AN58" i="7"/>
  <c r="P58" i="7"/>
  <c r="AK58" i="7"/>
  <c r="AQ58" i="7"/>
  <c r="AR58" i="7"/>
  <c r="AS58" i="7"/>
  <c r="AT58" i="7"/>
  <c r="AU58" i="7"/>
  <c r="AV58" i="7"/>
  <c r="AW58" i="7"/>
  <c r="AR34" i="4"/>
  <c r="AR43" i="4"/>
  <c r="V43" i="4"/>
  <c r="V34" i="4"/>
  <c r="AL43" i="4"/>
  <c r="AL34" i="4"/>
  <c r="O43" i="4"/>
  <c r="O34" i="4"/>
  <c r="AU34" i="4"/>
  <c r="AU43" i="4"/>
  <c r="Z34" i="4"/>
  <c r="Z43" i="4"/>
  <c r="AV43" i="4"/>
  <c r="AV34" i="4"/>
  <c r="AB34" i="4"/>
  <c r="AB43" i="4"/>
  <c r="AP43" i="4"/>
  <c r="AP34" i="4"/>
  <c r="AM34" i="4"/>
  <c r="AM43" i="4"/>
  <c r="I107" i="3"/>
  <c r="H107" i="3" s="1"/>
  <c r="C12" i="3" s="1"/>
  <c r="U43" i="4"/>
  <c r="U34" i="4"/>
  <c r="Y43" i="4"/>
  <c r="Y34" i="4"/>
  <c r="AF43" i="4"/>
  <c r="AF34" i="4"/>
  <c r="AN34" i="4"/>
  <c r="AN43" i="4"/>
  <c r="AO43" i="4"/>
  <c r="AO34" i="4"/>
  <c r="AQ43" i="4"/>
  <c r="AQ34" i="4"/>
  <c r="R43" i="4"/>
  <c r="R34" i="4"/>
  <c r="AE34" i="4"/>
  <c r="AE43" i="4"/>
  <c r="AD34" i="4"/>
  <c r="AD43" i="4"/>
  <c r="S34" i="4"/>
  <c r="S43" i="4"/>
  <c r="AW43" i="4"/>
  <c r="AW34" i="4"/>
  <c r="J35" i="4"/>
  <c r="I108" i="3"/>
  <c r="AA43" i="4"/>
  <c r="AA34" i="4"/>
  <c r="W43" i="4"/>
  <c r="W34" i="4"/>
  <c r="AK34" i="4"/>
  <c r="AK43" i="4"/>
  <c r="X34" i="4"/>
  <c r="X43" i="4"/>
  <c r="AT43" i="4"/>
  <c r="AT34" i="4"/>
  <c r="P43" i="4"/>
  <c r="P34" i="4"/>
  <c r="AS43" i="4"/>
  <c r="AS34" i="4"/>
  <c r="Q34" i="4"/>
  <c r="Q43" i="4"/>
  <c r="AH43" i="4"/>
  <c r="AH34" i="4"/>
  <c r="AJ34" i="4"/>
  <c r="AJ43" i="4"/>
  <c r="AC43" i="4"/>
  <c r="AC34" i="4"/>
  <c r="AG34" i="4"/>
  <c r="AG43" i="4"/>
  <c r="T43" i="4"/>
  <c r="T34" i="4"/>
  <c r="AI43" i="4"/>
  <c r="AI34" i="4"/>
  <c r="O29" i="4"/>
  <c r="N40" i="4"/>
  <c r="N53" i="4"/>
  <c r="N39" i="4"/>
  <c r="AU114" i="7" l="1"/>
  <c r="AU60" i="7"/>
  <c r="AQ60" i="7"/>
  <c r="AQ114" i="7"/>
  <c r="AM114" i="7"/>
  <c r="AM60" i="7"/>
  <c r="T60" i="7"/>
  <c r="T114" i="7"/>
  <c r="M60" i="7"/>
  <c r="M114" i="7"/>
  <c r="K60" i="7"/>
  <c r="K114" i="7"/>
  <c r="AB60" i="7"/>
  <c r="AB114" i="7"/>
  <c r="N60" i="7"/>
  <c r="N114" i="7"/>
  <c r="Q60" i="7"/>
  <c r="Q114" i="7"/>
  <c r="U60" i="7"/>
  <c r="U114" i="7"/>
  <c r="AT60" i="7"/>
  <c r="AT114" i="7"/>
  <c r="AK60" i="7"/>
  <c r="AK114" i="7"/>
  <c r="AH60" i="7"/>
  <c r="AH114" i="7"/>
  <c r="AG60" i="7"/>
  <c r="AG114" i="7"/>
  <c r="AF60" i="7"/>
  <c r="AF114" i="7"/>
  <c r="AE60" i="7"/>
  <c r="AE114" i="7"/>
  <c r="S60" i="7"/>
  <c r="S114" i="7"/>
  <c r="J60" i="7"/>
  <c r="J114" i="7"/>
  <c r="AJ114" i="7"/>
  <c r="AJ60" i="7"/>
  <c r="AI60" i="7"/>
  <c r="AI114" i="7"/>
  <c r="H58" i="7"/>
  <c r="G58" i="7" s="1"/>
  <c r="AW114" i="7"/>
  <c r="AW60" i="7"/>
  <c r="AS60" i="7"/>
  <c r="AS114" i="7"/>
  <c r="P60" i="7"/>
  <c r="P114" i="7"/>
  <c r="AL114" i="7"/>
  <c r="AL60" i="7"/>
  <c r="Z60" i="7"/>
  <c r="Z114" i="7"/>
  <c r="X60" i="7"/>
  <c r="X114" i="7"/>
  <c r="R60" i="7"/>
  <c r="R114" i="7"/>
  <c r="AP60" i="7"/>
  <c r="AP114" i="7"/>
  <c r="AC60" i="7"/>
  <c r="AC114" i="7"/>
  <c r="AA60" i="7"/>
  <c r="AA114" i="7"/>
  <c r="AV60" i="7"/>
  <c r="AV114" i="7"/>
  <c r="AR114" i="7"/>
  <c r="AR60" i="7"/>
  <c r="AN114" i="7"/>
  <c r="AN60" i="7"/>
  <c r="W60" i="7"/>
  <c r="W114" i="7"/>
  <c r="AD60" i="7"/>
  <c r="AD114" i="7"/>
  <c r="Y60" i="7"/>
  <c r="Y114" i="7"/>
  <c r="V60" i="7"/>
  <c r="V114" i="7"/>
  <c r="AO114" i="7"/>
  <c r="AO60" i="7"/>
  <c r="L60" i="7"/>
  <c r="L114" i="7"/>
  <c r="O60" i="7"/>
  <c r="O114" i="7"/>
  <c r="K93" i="7"/>
  <c r="L67" i="7"/>
  <c r="I35" i="4"/>
  <c r="J39" i="4"/>
  <c r="I34" i="4"/>
  <c r="C11" i="7" s="1"/>
  <c r="I43" i="4"/>
  <c r="AO97" i="7" l="1"/>
  <c r="AO71" i="7"/>
  <c r="AO64" i="7"/>
  <c r="AO65" i="7" s="1"/>
  <c r="O71" i="7"/>
  <c r="O97" i="7"/>
  <c r="O64" i="7"/>
  <c r="O65" i="7" s="1"/>
  <c r="Y64" i="7"/>
  <c r="Y65" i="7" s="1"/>
  <c r="Y97" i="7"/>
  <c r="Y71" i="7"/>
  <c r="W64" i="7"/>
  <c r="W65" i="7" s="1"/>
  <c r="W71" i="7"/>
  <c r="W97" i="7"/>
  <c r="AA71" i="7"/>
  <c r="AA97" i="7"/>
  <c r="AA64" i="7"/>
  <c r="AA65" i="7" s="1"/>
  <c r="AP64" i="7"/>
  <c r="AP65" i="7" s="1"/>
  <c r="AP71" i="7"/>
  <c r="AP97" i="7"/>
  <c r="X97" i="7"/>
  <c r="X71" i="7"/>
  <c r="X64" i="7"/>
  <c r="X65" i="7" s="1"/>
  <c r="AS97" i="7"/>
  <c r="AS71" i="7"/>
  <c r="AS64" i="7"/>
  <c r="AS65" i="7" s="1"/>
  <c r="AN97" i="7"/>
  <c r="AN71" i="7"/>
  <c r="AN64" i="7"/>
  <c r="AN65" i="7" s="1"/>
  <c r="AW97" i="7"/>
  <c r="AW71" i="7"/>
  <c r="AW64" i="7"/>
  <c r="AW65" i="7" s="1"/>
  <c r="AI71" i="7"/>
  <c r="AI64" i="7"/>
  <c r="AI65" i="7" s="1"/>
  <c r="AI97" i="7"/>
  <c r="J97" i="7"/>
  <c r="J64" i="7"/>
  <c r="J65" i="7" s="1"/>
  <c r="J71" i="7"/>
  <c r="J85" i="7" s="1"/>
  <c r="AE71" i="7"/>
  <c r="AE64" i="7"/>
  <c r="AE65" i="7" s="1"/>
  <c r="AE97" i="7"/>
  <c r="AG97" i="7"/>
  <c r="AG71" i="7"/>
  <c r="AG64" i="7"/>
  <c r="AG65" i="7" s="1"/>
  <c r="AK97" i="7"/>
  <c r="AK64" i="7"/>
  <c r="AK65" i="7" s="1"/>
  <c r="AK71" i="7"/>
  <c r="U97" i="7"/>
  <c r="U71" i="7"/>
  <c r="U64" i="7"/>
  <c r="U65" i="7" s="1"/>
  <c r="N71" i="7"/>
  <c r="N85" i="7" s="1"/>
  <c r="N89" i="7" s="1"/>
  <c r="N97" i="7"/>
  <c r="N64" i="7"/>
  <c r="N65" i="7" s="1"/>
  <c r="K71" i="7"/>
  <c r="K85" i="7" s="1"/>
  <c r="K89" i="7" s="1"/>
  <c r="K64" i="7"/>
  <c r="K65" i="7" s="1"/>
  <c r="K97" i="7"/>
  <c r="T97" i="7"/>
  <c r="T71" i="7"/>
  <c r="T64" i="7"/>
  <c r="T65" i="7" s="1"/>
  <c r="AQ97" i="7"/>
  <c r="AQ64" i="7"/>
  <c r="AQ65" i="7" s="1"/>
  <c r="AQ71" i="7"/>
  <c r="L64" i="7"/>
  <c r="L65" i="7" s="1"/>
  <c r="L71" i="7"/>
  <c r="L85" i="7" s="1"/>
  <c r="L89" i="7" s="1"/>
  <c r="L97" i="7"/>
  <c r="V97" i="7"/>
  <c r="V64" i="7"/>
  <c r="V65" i="7" s="1"/>
  <c r="V71" i="7"/>
  <c r="AD97" i="7"/>
  <c r="AD64" i="7"/>
  <c r="AD65" i="7" s="1"/>
  <c r="AD71" i="7"/>
  <c r="AV97" i="7"/>
  <c r="AV71" i="7"/>
  <c r="AV64" i="7"/>
  <c r="AV65" i="7" s="1"/>
  <c r="AC64" i="7"/>
  <c r="AC65" i="7" s="1"/>
  <c r="AC71" i="7"/>
  <c r="AC97" i="7"/>
  <c r="R71" i="7"/>
  <c r="R97" i="7"/>
  <c r="R64" i="7"/>
  <c r="R65" i="7" s="1"/>
  <c r="Z64" i="7"/>
  <c r="Z65" i="7" s="1"/>
  <c r="Z97" i="7"/>
  <c r="Z71" i="7"/>
  <c r="P64" i="7"/>
  <c r="P65" i="7" s="1"/>
  <c r="P71" i="7"/>
  <c r="P97" i="7"/>
  <c r="AJ97" i="7"/>
  <c r="AJ64" i="7"/>
  <c r="AJ65" i="7" s="1"/>
  <c r="AJ71" i="7"/>
  <c r="AM97" i="7"/>
  <c r="AM71" i="7"/>
  <c r="AM64" i="7"/>
  <c r="AM65" i="7" s="1"/>
  <c r="AU97" i="7"/>
  <c r="AU71" i="7"/>
  <c r="AU64" i="7"/>
  <c r="AU65" i="7" s="1"/>
  <c r="M67" i="7"/>
  <c r="L93" i="7"/>
  <c r="AR97" i="7"/>
  <c r="AR71" i="7"/>
  <c r="AR64" i="7"/>
  <c r="AR65" i="7" s="1"/>
  <c r="AL71" i="7"/>
  <c r="AL64" i="7"/>
  <c r="AL65" i="7" s="1"/>
  <c r="AL97" i="7"/>
  <c r="E6" i="7"/>
  <c r="C9" i="7" s="1"/>
  <c r="H60" i="7"/>
  <c r="I58" i="7"/>
  <c r="S64" i="7"/>
  <c r="S65" i="7" s="1"/>
  <c r="S97" i="7"/>
  <c r="S71" i="7"/>
  <c r="AF64" i="7"/>
  <c r="AF65" i="7" s="1"/>
  <c r="AF97" i="7"/>
  <c r="AF71" i="7"/>
  <c r="AH97" i="7"/>
  <c r="AH71" i="7"/>
  <c r="AH64" i="7"/>
  <c r="AH65" i="7" s="1"/>
  <c r="AT97" i="7"/>
  <c r="AT64" i="7"/>
  <c r="AT65" i="7" s="1"/>
  <c r="AT71" i="7"/>
  <c r="Q71" i="7"/>
  <c r="Q64" i="7"/>
  <c r="Q65" i="7" s="1"/>
  <c r="Q97" i="7"/>
  <c r="AB97" i="7"/>
  <c r="AB64" i="7"/>
  <c r="AB65" i="7" s="1"/>
  <c r="AB71" i="7"/>
  <c r="M97" i="7"/>
  <c r="M64" i="7"/>
  <c r="M65" i="7" s="1"/>
  <c r="M71" i="7"/>
  <c r="M85" i="7" s="1"/>
  <c r="M89" i="7" s="1"/>
  <c r="C7" i="4"/>
  <c r="C11" i="3"/>
  <c r="D9" i="2" l="1"/>
  <c r="D23" i="2" s="1"/>
  <c r="F18" i="5"/>
  <c r="J89" i="7"/>
  <c r="S85" i="7"/>
  <c r="S86" i="7"/>
  <c r="I71" i="7"/>
  <c r="J80" i="7"/>
  <c r="AU85" i="7"/>
  <c r="AU86" i="7"/>
  <c r="R86" i="7"/>
  <c r="R85" i="7"/>
  <c r="R89" i="7" s="1"/>
  <c r="AQ86" i="7"/>
  <c r="AQ85" i="7"/>
  <c r="T86" i="7"/>
  <c r="T85" i="7"/>
  <c r="X86" i="7"/>
  <c r="X85" i="7"/>
  <c r="O85" i="7"/>
  <c r="O89" i="7" s="1"/>
  <c r="O86" i="7"/>
  <c r="AL85" i="7"/>
  <c r="AL86" i="7"/>
  <c r="AJ86" i="7"/>
  <c r="AJ85" i="7"/>
  <c r="P85" i="7"/>
  <c r="P89" i="7" s="1"/>
  <c r="P86" i="7"/>
  <c r="AV86" i="7"/>
  <c r="AV85" i="7"/>
  <c r="U86" i="7"/>
  <c r="U85" i="7"/>
  <c r="AI85" i="7"/>
  <c r="AI86" i="7"/>
  <c r="AS86" i="7"/>
  <c r="AS85" i="7"/>
  <c r="W86" i="7"/>
  <c r="W85" i="7"/>
  <c r="AB85" i="7"/>
  <c r="AB86" i="7"/>
  <c r="AF86" i="7"/>
  <c r="AF85" i="7"/>
  <c r="Q86" i="7"/>
  <c r="Q85" i="7"/>
  <c r="Q89" i="7" s="1"/>
  <c r="M93" i="7"/>
  <c r="N67" i="7"/>
  <c r="AC85" i="7"/>
  <c r="AC86" i="7"/>
  <c r="V86" i="7"/>
  <c r="V85" i="7"/>
  <c r="I65" i="7"/>
  <c r="AN85" i="7"/>
  <c r="AN86" i="7"/>
  <c r="AO86" i="7"/>
  <c r="AO85" i="7"/>
  <c r="AT85" i="7"/>
  <c r="AT86" i="7"/>
  <c r="AH86" i="7"/>
  <c r="AH85" i="7"/>
  <c r="AR85" i="7"/>
  <c r="AR86" i="7"/>
  <c r="AM85" i="7"/>
  <c r="AM86" i="7"/>
  <c r="Z85" i="7"/>
  <c r="Z86" i="7"/>
  <c r="AD86" i="7"/>
  <c r="AD85" i="7"/>
  <c r="AK86" i="7"/>
  <c r="AK85" i="7"/>
  <c r="AG86" i="7"/>
  <c r="AG85" i="7"/>
  <c r="AE85" i="7"/>
  <c r="AE86" i="7"/>
  <c r="AW85" i="7"/>
  <c r="AW86" i="7"/>
  <c r="AP86" i="7"/>
  <c r="AP85" i="7"/>
  <c r="AA85" i="7"/>
  <c r="AA86" i="7"/>
  <c r="Y86" i="7"/>
  <c r="Y85" i="7"/>
  <c r="D28" i="2" l="1"/>
  <c r="D18" i="2"/>
  <c r="D46" i="2"/>
  <c r="D49" i="2"/>
  <c r="D31" i="2"/>
  <c r="D17" i="2"/>
  <c r="D44" i="2"/>
  <c r="D15" i="2"/>
  <c r="D19" i="2"/>
  <c r="D32" i="2"/>
  <c r="D37" i="2"/>
  <c r="D16" i="2"/>
  <c r="D27" i="2"/>
  <c r="D24" i="2"/>
  <c r="D13" i="2"/>
  <c r="D29" i="2"/>
  <c r="D34" i="2"/>
  <c r="D25" i="2"/>
  <c r="D40" i="2"/>
  <c r="D33" i="2"/>
  <c r="D30" i="2"/>
  <c r="D42" i="2"/>
  <c r="D21" i="2"/>
  <c r="D26" i="2"/>
  <c r="D35" i="2"/>
  <c r="D50" i="2"/>
  <c r="D22" i="2"/>
  <c r="D20" i="2"/>
  <c r="D45" i="2"/>
  <c r="D39" i="2"/>
  <c r="D48" i="2"/>
  <c r="D51" i="2"/>
  <c r="D43" i="2"/>
  <c r="D14" i="2"/>
  <c r="D38" i="2"/>
  <c r="D36" i="2"/>
  <c r="D41" i="2"/>
  <c r="D52" i="2"/>
  <c r="D47" i="2"/>
  <c r="I85" i="7"/>
  <c r="G29" i="5" s="1"/>
  <c r="H85" i="7"/>
  <c r="G22" i="5" s="1"/>
  <c r="AG98" i="7"/>
  <c r="AG87" i="7"/>
  <c r="AD87" i="7"/>
  <c r="AD98" i="7"/>
  <c r="AH98" i="7"/>
  <c r="AH87" i="7"/>
  <c r="AO98" i="7"/>
  <c r="AO87" i="7"/>
  <c r="O67" i="7"/>
  <c r="N93" i="7"/>
  <c r="AI98" i="7"/>
  <c r="AI87" i="7"/>
  <c r="O98" i="7"/>
  <c r="O87" i="7"/>
  <c r="K80" i="7"/>
  <c r="AE98" i="7"/>
  <c r="AE87" i="7"/>
  <c r="Z87" i="7"/>
  <c r="Z98" i="7"/>
  <c r="AR98" i="7"/>
  <c r="AR87" i="7"/>
  <c r="AT87" i="7"/>
  <c r="AT98" i="7"/>
  <c r="AN87" i="7"/>
  <c r="AN98" i="7"/>
  <c r="V98" i="7"/>
  <c r="V87" i="7"/>
  <c r="AF98" i="7"/>
  <c r="AF87" i="7"/>
  <c r="W98" i="7"/>
  <c r="W87" i="7"/>
  <c r="AV87" i="7"/>
  <c r="AV98" i="7"/>
  <c r="AJ87" i="7"/>
  <c r="AJ98" i="7"/>
  <c r="T98" i="7"/>
  <c r="T87" i="7"/>
  <c r="R98" i="7"/>
  <c r="R87" i="7"/>
  <c r="I72" i="7"/>
  <c r="H71" i="7"/>
  <c r="Y87" i="7"/>
  <c r="Y98" i="7"/>
  <c r="AP87" i="7"/>
  <c r="AP98" i="7"/>
  <c r="AK98" i="7"/>
  <c r="AK87" i="7"/>
  <c r="AC87" i="7"/>
  <c r="AC98" i="7"/>
  <c r="AB98" i="7"/>
  <c r="AB87" i="7"/>
  <c r="P87" i="7"/>
  <c r="P98" i="7"/>
  <c r="AL87" i="7"/>
  <c r="AL98" i="7"/>
  <c r="AU87" i="7"/>
  <c r="AU98" i="7"/>
  <c r="S98" i="7"/>
  <c r="S87" i="7"/>
  <c r="AA98" i="7"/>
  <c r="AA87" i="7"/>
  <c r="AW87" i="7"/>
  <c r="AW98" i="7"/>
  <c r="AM87" i="7"/>
  <c r="AM98" i="7"/>
  <c r="Q98" i="7"/>
  <c r="Q87" i="7"/>
  <c r="AS98" i="7"/>
  <c r="AS87" i="7"/>
  <c r="U98" i="7"/>
  <c r="U87" i="7"/>
  <c r="X98" i="7"/>
  <c r="X87" i="7"/>
  <c r="AQ98" i="7"/>
  <c r="AQ87" i="7"/>
  <c r="D10" i="2" l="1"/>
  <c r="C8" i="4" s="1"/>
  <c r="F17" i="5" s="1"/>
  <c r="L80" i="7"/>
  <c r="I89" i="7"/>
  <c r="C14" i="7"/>
  <c r="F15" i="5" s="1"/>
  <c r="J73" i="7"/>
  <c r="J72" i="7"/>
  <c r="O93" i="7"/>
  <c r="P67" i="7"/>
  <c r="I32" i="4" l="1"/>
  <c r="O30" i="4"/>
  <c r="O42" i="4" s="1"/>
  <c r="I30" i="4"/>
  <c r="J94" i="7"/>
  <c r="J95" i="7" s="1"/>
  <c r="K73" i="7"/>
  <c r="K72" i="7"/>
  <c r="I112" i="7"/>
  <c r="I114" i="7"/>
  <c r="Q67" i="7"/>
  <c r="P93" i="7"/>
  <c r="J74" i="7"/>
  <c r="M80" i="7"/>
  <c r="O32" i="4" l="1"/>
  <c r="O33" i="4" s="1"/>
  <c r="O53" i="4" s="1"/>
  <c r="Q93" i="7"/>
  <c r="R67" i="7"/>
  <c r="K74" i="7"/>
  <c r="L73" i="7"/>
  <c r="K94" i="7"/>
  <c r="K95" i="7" s="1"/>
  <c r="L72" i="7"/>
  <c r="L74" i="7" s="1"/>
  <c r="N80" i="7"/>
  <c r="J87" i="7"/>
  <c r="O54" i="4" l="1"/>
  <c r="O41" i="4"/>
  <c r="P29" i="4"/>
  <c r="P30" i="4" s="1"/>
  <c r="O40" i="4"/>
  <c r="O39" i="4"/>
  <c r="K87" i="7"/>
  <c r="L87" i="7"/>
  <c r="M72" i="7"/>
  <c r="M74" i="7" s="1"/>
  <c r="L94" i="7"/>
  <c r="L95" i="7" s="1"/>
  <c r="M73" i="7"/>
  <c r="R93" i="7"/>
  <c r="S67" i="7"/>
  <c r="M87" i="7" l="1"/>
  <c r="S93" i="7"/>
  <c r="T67" i="7"/>
  <c r="S89" i="7"/>
  <c r="H89" i="7" s="1"/>
  <c r="M94" i="7"/>
  <c r="M95" i="7" s="1"/>
  <c r="N73" i="7"/>
  <c r="N72" i="7"/>
  <c r="P32" i="4"/>
  <c r="P42" i="4"/>
  <c r="I81" i="7" l="1"/>
  <c r="C15" i="7"/>
  <c r="T93" i="7"/>
  <c r="U67" i="7"/>
  <c r="N74" i="7"/>
  <c r="N94" i="7"/>
  <c r="N95" i="7" s="1"/>
  <c r="O73" i="7"/>
  <c r="O72" i="7"/>
  <c r="P41" i="4"/>
  <c r="P39" i="4"/>
  <c r="P54" i="4"/>
  <c r="P33" i="4"/>
  <c r="P72" i="7" l="1"/>
  <c r="O94" i="7"/>
  <c r="P73" i="7"/>
  <c r="U93" i="7"/>
  <c r="V67" i="7"/>
  <c r="O74" i="7"/>
  <c r="N87" i="7"/>
  <c r="I87" i="7" s="1"/>
  <c r="G31" i="5" s="1"/>
  <c r="J81" i="7"/>
  <c r="J86" i="7" s="1"/>
  <c r="K81" i="7"/>
  <c r="K86" i="7" s="1"/>
  <c r="K98" i="7" s="1"/>
  <c r="L81" i="7"/>
  <c r="L86" i="7" s="1"/>
  <c r="L98" i="7" s="1"/>
  <c r="M81" i="7"/>
  <c r="M86" i="7" s="1"/>
  <c r="M98" i="7" s="1"/>
  <c r="N81" i="7"/>
  <c r="N86" i="7" s="1"/>
  <c r="N98" i="7" s="1"/>
  <c r="P53" i="4"/>
  <c r="Q29" i="4"/>
  <c r="P40" i="4"/>
  <c r="I86" i="7" l="1"/>
  <c r="G30" i="5" s="1"/>
  <c r="H87" i="7"/>
  <c r="G24" i="5" s="1"/>
  <c r="J98" i="7"/>
  <c r="H86" i="7"/>
  <c r="G23" i="5" s="1"/>
  <c r="O76" i="7"/>
  <c r="W67" i="7"/>
  <c r="V93" i="7"/>
  <c r="P74" i="7"/>
  <c r="Q72" i="7"/>
  <c r="P94" i="7"/>
  <c r="Q73" i="7"/>
  <c r="Q30" i="4"/>
  <c r="Q94" i="7" l="1"/>
  <c r="R73" i="7"/>
  <c r="R72" i="7"/>
  <c r="Q74" i="7"/>
  <c r="P76" i="7"/>
  <c r="X67" i="7"/>
  <c r="W93" i="7"/>
  <c r="Q32" i="4"/>
  <c r="Q42" i="4"/>
  <c r="Q76" i="7" l="1"/>
  <c r="R74" i="7"/>
  <c r="R94" i="7"/>
  <c r="S73" i="7"/>
  <c r="S72" i="7"/>
  <c r="S74" i="7" s="1"/>
  <c r="X93" i="7"/>
  <c r="Y67" i="7"/>
  <c r="Q54" i="4"/>
  <c r="Q39" i="4"/>
  <c r="Q41" i="4"/>
  <c r="Q33" i="4"/>
  <c r="P78" i="7" l="1"/>
  <c r="S76" i="7"/>
  <c r="R76" i="7"/>
  <c r="T72" i="7"/>
  <c r="S94" i="7"/>
  <c r="T73" i="7"/>
  <c r="Y93" i="7"/>
  <c r="Z67" i="7"/>
  <c r="Q53" i="4"/>
  <c r="Q40" i="4"/>
  <c r="R29" i="4"/>
  <c r="Z93" i="7" l="1"/>
  <c r="AA67" i="7"/>
  <c r="T74" i="7"/>
  <c r="T94" i="7"/>
  <c r="U72" i="7"/>
  <c r="U74" i="7" s="1"/>
  <c r="U73" i="7"/>
  <c r="R30" i="4"/>
  <c r="U76" i="7" l="1"/>
  <c r="AA93" i="7"/>
  <c r="AB67" i="7"/>
  <c r="T76" i="7"/>
  <c r="V73" i="7"/>
  <c r="V72" i="7"/>
  <c r="V74" i="7" s="1"/>
  <c r="U94" i="7"/>
  <c r="R32" i="4"/>
  <c r="R42" i="4"/>
  <c r="V76" i="7" l="1"/>
  <c r="V94" i="7"/>
  <c r="W73" i="7"/>
  <c r="W72" i="7"/>
  <c r="AC67" i="7"/>
  <c r="AB93" i="7"/>
  <c r="R54" i="4"/>
  <c r="R41" i="4"/>
  <c r="R39" i="4"/>
  <c r="R33" i="4"/>
  <c r="AC93" i="7" l="1"/>
  <c r="AD67" i="7"/>
  <c r="X72" i="7"/>
  <c r="X73" i="7"/>
  <c r="W94" i="7"/>
  <c r="W74" i="7"/>
  <c r="R53" i="4"/>
  <c r="S29" i="4"/>
  <c r="R40" i="4"/>
  <c r="W76" i="7" l="1"/>
  <c r="Y73" i="7"/>
  <c r="Y72" i="7"/>
  <c r="Y74" i="7" s="1"/>
  <c r="X94" i="7"/>
  <c r="X74" i="7"/>
  <c r="AE67" i="7"/>
  <c r="AD93" i="7"/>
  <c r="S30" i="4"/>
  <c r="X76" i="7" l="1"/>
  <c r="Y76" i="7"/>
  <c r="AF67" i="7"/>
  <c r="AE93" i="7"/>
  <c r="Z73" i="7"/>
  <c r="Z72" i="7"/>
  <c r="Y94" i="7"/>
  <c r="S32" i="4"/>
  <c r="S33" i="4" s="1"/>
  <c r="S42" i="4"/>
  <c r="AF93" i="7" l="1"/>
  <c r="AG67" i="7"/>
  <c r="Z74" i="7"/>
  <c r="Z94" i="7"/>
  <c r="AA73" i="7"/>
  <c r="AA72" i="7"/>
  <c r="S53" i="4"/>
  <c r="S40" i="4"/>
  <c r="T29" i="4"/>
  <c r="S41" i="4"/>
  <c r="S39" i="4"/>
  <c r="S54" i="4"/>
  <c r="Z76" i="7" l="1"/>
  <c r="AA74" i="7"/>
  <c r="AB72" i="7"/>
  <c r="AA94" i="7"/>
  <c r="AB73" i="7"/>
  <c r="AG93" i="7"/>
  <c r="AH67" i="7"/>
  <c r="T30" i="4"/>
  <c r="AA76" i="7" l="1"/>
  <c r="AH93" i="7"/>
  <c r="AI67" i="7"/>
  <c r="AB74" i="7"/>
  <c r="AC73" i="7"/>
  <c r="AC72" i="7"/>
  <c r="AB94" i="7"/>
  <c r="T32" i="4"/>
  <c r="T42" i="4"/>
  <c r="AC74" i="7" l="1"/>
  <c r="AC94" i="7"/>
  <c r="AD73" i="7"/>
  <c r="AD72" i="7"/>
  <c r="AB76" i="7"/>
  <c r="AJ67" i="7"/>
  <c r="AI93" i="7"/>
  <c r="T54" i="4"/>
  <c r="T39" i="4"/>
  <c r="T41" i="4"/>
  <c r="T33" i="4"/>
  <c r="AD94" i="7" l="1"/>
  <c r="AE73" i="7"/>
  <c r="AE72" i="7"/>
  <c r="AE74" i="7" s="1"/>
  <c r="AJ93" i="7"/>
  <c r="AK67" i="7"/>
  <c r="AD74" i="7"/>
  <c r="AC76" i="7"/>
  <c r="T53" i="4"/>
  <c r="U29" i="4"/>
  <c r="T40" i="4"/>
  <c r="AE76" i="7" l="1"/>
  <c r="AD76" i="7"/>
  <c r="AL67" i="7"/>
  <c r="AK93" i="7"/>
  <c r="AF73" i="7"/>
  <c r="AF72" i="7"/>
  <c r="AE94" i="7"/>
  <c r="U30" i="4"/>
  <c r="U32" i="4" s="1"/>
  <c r="AL93" i="7" l="1"/>
  <c r="AM67" i="7"/>
  <c r="AF74" i="7"/>
  <c r="AG73" i="7"/>
  <c r="AG72" i="7"/>
  <c r="AF94" i="7"/>
  <c r="U33" i="4"/>
  <c r="U42" i="4"/>
  <c r="AF76" i="7" l="1"/>
  <c r="AN67" i="7"/>
  <c r="AM93" i="7"/>
  <c r="AG74" i="7"/>
  <c r="AH73" i="7"/>
  <c r="AH72" i="7"/>
  <c r="AG94" i="7"/>
  <c r="U53" i="4"/>
  <c r="V29" i="4"/>
  <c r="U40" i="4"/>
  <c r="U39" i="4"/>
  <c r="U54" i="4"/>
  <c r="U41" i="4"/>
  <c r="AH74" i="7" l="1"/>
  <c r="AI73" i="7"/>
  <c r="AI72" i="7"/>
  <c r="AI74" i="7" s="1"/>
  <c r="AH94" i="7"/>
  <c r="AN93" i="7"/>
  <c r="AO67" i="7"/>
  <c r="AG76" i="7"/>
  <c r="V30" i="4"/>
  <c r="V32" i="4" s="1"/>
  <c r="AI76" i="7" l="1"/>
  <c r="AO93" i="7"/>
  <c r="AP67" i="7"/>
  <c r="AI94" i="7"/>
  <c r="AJ73" i="7"/>
  <c r="AJ72" i="7"/>
  <c r="AH76" i="7"/>
  <c r="V42" i="4"/>
  <c r="AJ74" i="7" l="1"/>
  <c r="AJ94" i="7"/>
  <c r="AK72" i="7"/>
  <c r="AK73" i="7"/>
  <c r="AP93" i="7"/>
  <c r="AQ67" i="7"/>
  <c r="V41" i="4"/>
  <c r="V39" i="4"/>
  <c r="V54" i="4"/>
  <c r="V33" i="4"/>
  <c r="AK94" i="7" l="1"/>
  <c r="AL73" i="7"/>
  <c r="AL72" i="7"/>
  <c r="AL74" i="7" s="1"/>
  <c r="AQ93" i="7"/>
  <c r="AR67" i="7"/>
  <c r="AK74" i="7"/>
  <c r="AJ76" i="7"/>
  <c r="V53" i="4"/>
  <c r="W29" i="4"/>
  <c r="V40" i="4"/>
  <c r="AL76" i="7" l="1"/>
  <c r="AK76" i="7"/>
  <c r="AR93" i="7"/>
  <c r="AS67" i="7"/>
  <c r="AM72" i="7"/>
  <c r="AM74" i="7" s="1"/>
  <c r="AL94" i="7"/>
  <c r="AM73" i="7"/>
  <c r="W30" i="4"/>
  <c r="W32" i="4" s="1"/>
  <c r="AM76" i="7" l="1"/>
  <c r="AS93" i="7"/>
  <c r="AT67" i="7"/>
  <c r="AN72" i="7"/>
  <c r="AN73" i="7"/>
  <c r="AM94" i="7"/>
  <c r="W42" i="4"/>
  <c r="AN74" i="7" l="1"/>
  <c r="AN94" i="7"/>
  <c r="AO73" i="7"/>
  <c r="AO72" i="7"/>
  <c r="AT93" i="7"/>
  <c r="AU67" i="7"/>
  <c r="W39" i="4"/>
  <c r="W54" i="4"/>
  <c r="W41" i="4"/>
  <c r="W33" i="4"/>
  <c r="AO74" i="7" l="1"/>
  <c r="AO94" i="7"/>
  <c r="AP73" i="7"/>
  <c r="AP72" i="7"/>
  <c r="AU93" i="7"/>
  <c r="AV67" i="7"/>
  <c r="AN76" i="7"/>
  <c r="W40" i="4"/>
  <c r="W53" i="4"/>
  <c r="X29" i="4"/>
  <c r="AP94" i="7" l="1"/>
  <c r="AQ73" i="7"/>
  <c r="AQ72" i="7"/>
  <c r="AV93" i="7"/>
  <c r="AW67" i="7"/>
  <c r="AW93" i="7" s="1"/>
  <c r="AP74" i="7"/>
  <c r="AO76" i="7"/>
  <c r="X30" i="4"/>
  <c r="X32" i="4" s="1"/>
  <c r="AQ74" i="7" l="1"/>
  <c r="AR72" i="7"/>
  <c r="AQ94" i="7"/>
  <c r="AR73" i="7"/>
  <c r="AP76" i="7"/>
  <c r="X42" i="4"/>
  <c r="AR94" i="7" l="1"/>
  <c r="AS73" i="7"/>
  <c r="AS72" i="7"/>
  <c r="AS74" i="7" s="1"/>
  <c r="AR74" i="7"/>
  <c r="AQ76" i="7"/>
  <c r="X54" i="4"/>
  <c r="X39" i="4"/>
  <c r="X41" i="4"/>
  <c r="X33" i="4"/>
  <c r="AS76" i="7" l="1"/>
  <c r="AS94" i="7"/>
  <c r="AT73" i="7"/>
  <c r="AT72" i="7"/>
  <c r="AT74" i="7" s="1"/>
  <c r="AR76" i="7"/>
  <c r="X40" i="4"/>
  <c r="Y29" i="4"/>
  <c r="X53" i="4"/>
  <c r="AT76" i="7" l="1"/>
  <c r="AT94" i="7"/>
  <c r="AU73" i="7"/>
  <c r="AU72" i="7"/>
  <c r="Y30" i="4"/>
  <c r="Y32" i="4" s="1"/>
  <c r="AU74" i="7" l="1"/>
  <c r="AV72" i="7"/>
  <c r="AU94" i="7"/>
  <c r="AV73" i="7"/>
  <c r="Y33" i="4"/>
  <c r="Y42" i="4"/>
  <c r="AV94" i="7" l="1"/>
  <c r="AW73" i="7"/>
  <c r="I73" i="7" s="1"/>
  <c r="AW72" i="7"/>
  <c r="AW94" i="7" s="1"/>
  <c r="AV74" i="7"/>
  <c r="AU76" i="7"/>
  <c r="Y53" i="4"/>
  <c r="Z29" i="4"/>
  <c r="Y40" i="4"/>
  <c r="Y41" i="4"/>
  <c r="Y39" i="4"/>
  <c r="Y54" i="4"/>
  <c r="AW74" i="7" l="1"/>
  <c r="AV76" i="7"/>
  <c r="Z30" i="4"/>
  <c r="Z32" i="4" s="1"/>
  <c r="AW76" i="7" l="1"/>
  <c r="I76" i="7" s="1"/>
  <c r="I74" i="7"/>
  <c r="AW75" i="7" s="1"/>
  <c r="Z42" i="4"/>
  <c r="AW102" i="7" l="1"/>
  <c r="J102" i="7"/>
  <c r="J75" i="7"/>
  <c r="L102" i="7"/>
  <c r="L103" i="7" s="1"/>
  <c r="K75" i="7"/>
  <c r="L75" i="7"/>
  <c r="K102" i="7"/>
  <c r="K103" i="7" s="1"/>
  <c r="M75" i="7"/>
  <c r="M102" i="7"/>
  <c r="M103" i="7" s="1"/>
  <c r="N102" i="7"/>
  <c r="N103" i="7" s="1"/>
  <c r="N75" i="7"/>
  <c r="O75" i="7"/>
  <c r="O102" i="7"/>
  <c r="P102" i="7"/>
  <c r="P75" i="7"/>
  <c r="Q102" i="7"/>
  <c r="Q75" i="7"/>
  <c r="R75" i="7"/>
  <c r="S75" i="7"/>
  <c r="R102" i="7"/>
  <c r="S102" i="7"/>
  <c r="T102" i="7"/>
  <c r="U75" i="7"/>
  <c r="U102" i="7"/>
  <c r="T75" i="7"/>
  <c r="V102" i="7"/>
  <c r="V75" i="7"/>
  <c r="W102" i="7"/>
  <c r="W75" i="7"/>
  <c r="Y75" i="7"/>
  <c r="X75" i="7"/>
  <c r="Y102" i="7"/>
  <c r="X102" i="7"/>
  <c r="Z75" i="7"/>
  <c r="Z102" i="7"/>
  <c r="AA75" i="7"/>
  <c r="AA102" i="7"/>
  <c r="AB102" i="7"/>
  <c r="AB75" i="7"/>
  <c r="AC75" i="7"/>
  <c r="AC102" i="7"/>
  <c r="AD102" i="7"/>
  <c r="AE102" i="7"/>
  <c r="AD75" i="7"/>
  <c r="AE75" i="7"/>
  <c r="AF102" i="7"/>
  <c r="AF75" i="7"/>
  <c r="AG75" i="7"/>
  <c r="AG102" i="7"/>
  <c r="AI75" i="7"/>
  <c r="AH75" i="7"/>
  <c r="AH102" i="7"/>
  <c r="AI102" i="7"/>
  <c r="AJ102" i="7"/>
  <c r="AJ75" i="7"/>
  <c r="AK75" i="7"/>
  <c r="AL102" i="7"/>
  <c r="AK102" i="7"/>
  <c r="AL75" i="7"/>
  <c r="AM102" i="7"/>
  <c r="AM75" i="7"/>
  <c r="AN75" i="7"/>
  <c r="AN102" i="7"/>
  <c r="AO102" i="7"/>
  <c r="AO75" i="7"/>
  <c r="AP75" i="7"/>
  <c r="AP102" i="7"/>
  <c r="AQ75" i="7"/>
  <c r="AQ102" i="7"/>
  <c r="AR75" i="7"/>
  <c r="AS102" i="7"/>
  <c r="AS75" i="7"/>
  <c r="AR102" i="7"/>
  <c r="AT75" i="7"/>
  <c r="AT102" i="7"/>
  <c r="AU102" i="7"/>
  <c r="AU75" i="7"/>
  <c r="AV102" i="7"/>
  <c r="AV75" i="7"/>
  <c r="Z41" i="4"/>
  <c r="Z54" i="4"/>
  <c r="Z39" i="4"/>
  <c r="Z33" i="4"/>
  <c r="AT105" i="7" l="1"/>
  <c r="AT106" i="7" s="1"/>
  <c r="AT103" i="7"/>
  <c r="AU103" i="7"/>
  <c r="AU105" i="7"/>
  <c r="AU106" i="7" s="1"/>
  <c r="AO105" i="7"/>
  <c r="AO106" i="7" s="1"/>
  <c r="AO103" i="7"/>
  <c r="AM103" i="7"/>
  <c r="AM105" i="7"/>
  <c r="AM106" i="7" s="1"/>
  <c r="AH105" i="7"/>
  <c r="AH106" i="7" s="1"/>
  <c r="AH103" i="7"/>
  <c r="Y105" i="7"/>
  <c r="Y106" i="7" s="1"/>
  <c r="Y103" i="7"/>
  <c r="W105" i="7"/>
  <c r="W106" i="7" s="1"/>
  <c r="W103" i="7"/>
  <c r="U103" i="7"/>
  <c r="U105" i="7"/>
  <c r="U106" i="7" s="1"/>
  <c r="R105" i="7"/>
  <c r="R106" i="7" s="1"/>
  <c r="R103" i="7"/>
  <c r="Q105" i="7"/>
  <c r="Q106" i="7" s="1"/>
  <c r="Q103" i="7"/>
  <c r="AS105" i="7"/>
  <c r="AS106" i="7" s="1"/>
  <c r="AS103" i="7"/>
  <c r="Z105" i="7"/>
  <c r="Z106" i="7" s="1"/>
  <c r="Z103" i="7"/>
  <c r="I75" i="7"/>
  <c r="C10" i="7" s="1"/>
  <c r="F16" i="5" s="1"/>
  <c r="AN105" i="7"/>
  <c r="AN106" i="7" s="1"/>
  <c r="AN103" i="7"/>
  <c r="AE105" i="7"/>
  <c r="AE106" i="7" s="1"/>
  <c r="AE103" i="7"/>
  <c r="AV103" i="7"/>
  <c r="AV105" i="7"/>
  <c r="AV106" i="7" s="1"/>
  <c r="AK105" i="7"/>
  <c r="AK106" i="7" s="1"/>
  <c r="AK103" i="7"/>
  <c r="AJ105" i="7"/>
  <c r="AJ106" i="7" s="1"/>
  <c r="AJ103" i="7"/>
  <c r="AF103" i="7"/>
  <c r="AF105" i="7"/>
  <c r="AF106" i="7" s="1"/>
  <c r="AD105" i="7"/>
  <c r="AD106" i="7" s="1"/>
  <c r="AD103" i="7"/>
  <c r="AB103" i="7"/>
  <c r="AB105" i="7"/>
  <c r="AB106" i="7" s="1"/>
  <c r="V105" i="7"/>
  <c r="V106" i="7" s="1"/>
  <c r="V103" i="7"/>
  <c r="T105" i="7"/>
  <c r="T106" i="7" s="1"/>
  <c r="T103" i="7"/>
  <c r="P105" i="7"/>
  <c r="P106" i="7" s="1"/>
  <c r="P103" i="7"/>
  <c r="J103" i="7"/>
  <c r="I102" i="7"/>
  <c r="AP105" i="7"/>
  <c r="AP106" i="7" s="1"/>
  <c r="AP103" i="7"/>
  <c r="AR105" i="7"/>
  <c r="AR106" i="7" s="1"/>
  <c r="AR103" i="7"/>
  <c r="AQ105" i="7"/>
  <c r="AQ106" i="7" s="1"/>
  <c r="AQ103" i="7"/>
  <c r="AL105" i="7"/>
  <c r="AL106" i="7" s="1"/>
  <c r="AL103" i="7"/>
  <c r="AI105" i="7"/>
  <c r="AI106" i="7" s="1"/>
  <c r="AI103" i="7"/>
  <c r="AG105" i="7"/>
  <c r="AG106" i="7" s="1"/>
  <c r="AG103" i="7"/>
  <c r="AC105" i="7"/>
  <c r="AC106" i="7" s="1"/>
  <c r="AC103" i="7"/>
  <c r="AA105" i="7"/>
  <c r="AA106" i="7" s="1"/>
  <c r="AA103" i="7"/>
  <c r="X105" i="7"/>
  <c r="X106" i="7" s="1"/>
  <c r="X103" i="7"/>
  <c r="S105" i="7"/>
  <c r="S106" i="7" s="1"/>
  <c r="S103" i="7"/>
  <c r="O103" i="7"/>
  <c r="O105" i="7"/>
  <c r="AW105" i="7"/>
  <c r="AW106" i="7" s="1"/>
  <c r="AW103" i="7"/>
  <c r="Z53" i="4"/>
  <c r="AA29" i="4"/>
  <c r="Z40" i="4"/>
  <c r="I103" i="7" l="1"/>
  <c r="I105" i="7"/>
  <c r="O106" i="7"/>
  <c r="AA30" i="4"/>
  <c r="AA32" i="4" s="1"/>
  <c r="I106" i="7" l="1"/>
  <c r="O108" i="7" s="1"/>
  <c r="AA42" i="4"/>
  <c r="O107" i="7" l="1"/>
  <c r="J108" i="7"/>
  <c r="L107" i="7"/>
  <c r="N107" i="7"/>
  <c r="J107" i="7"/>
  <c r="L108" i="7"/>
  <c r="N108" i="7"/>
  <c r="K108" i="7"/>
  <c r="M107" i="7"/>
  <c r="K107" i="7"/>
  <c r="M108" i="7"/>
  <c r="AA108" i="7"/>
  <c r="AR108" i="7"/>
  <c r="T107" i="7"/>
  <c r="AE107" i="7"/>
  <c r="AM107" i="7"/>
  <c r="AW107" i="7"/>
  <c r="Z108" i="7"/>
  <c r="Y107" i="7"/>
  <c r="X108" i="7"/>
  <c r="AI107" i="7"/>
  <c r="AP107" i="7"/>
  <c r="V108" i="7"/>
  <c r="AJ107" i="7"/>
  <c r="AB107" i="7"/>
  <c r="AS107" i="7"/>
  <c r="W108" i="7"/>
  <c r="AO108" i="7"/>
  <c r="AU107" i="7"/>
  <c r="AG107" i="7"/>
  <c r="AV108" i="7"/>
  <c r="Q107" i="7"/>
  <c r="S108" i="7"/>
  <c r="AC107" i="7"/>
  <c r="AQ108" i="7"/>
  <c r="AD107" i="7"/>
  <c r="AN107" i="7"/>
  <c r="AF108" i="7"/>
  <c r="R108" i="7"/>
  <c r="AT107" i="7"/>
  <c r="AW108" i="7"/>
  <c r="X107" i="7"/>
  <c r="V107" i="7"/>
  <c r="AS108" i="7"/>
  <c r="AO107" i="7"/>
  <c r="AA107" i="7"/>
  <c r="AR107" i="7"/>
  <c r="AK108" i="7"/>
  <c r="U108" i="7"/>
  <c r="P107" i="7"/>
  <c r="AH108" i="7"/>
  <c r="AL108" i="7"/>
  <c r="AK107" i="7"/>
  <c r="U107" i="7"/>
  <c r="AU108" i="7"/>
  <c r="AG108" i="7"/>
  <c r="AV107" i="7"/>
  <c r="Q108" i="7"/>
  <c r="S107" i="7"/>
  <c r="AC108" i="7"/>
  <c r="AQ107" i="7"/>
  <c r="P108" i="7"/>
  <c r="AD108" i="7"/>
  <c r="AN108" i="7"/>
  <c r="AF107" i="7"/>
  <c r="R107" i="7"/>
  <c r="AH107" i="7"/>
  <c r="AT108" i="7"/>
  <c r="AE108" i="7"/>
  <c r="Y108" i="7"/>
  <c r="AP108" i="7"/>
  <c r="AJ108" i="7"/>
  <c r="W107" i="7"/>
  <c r="AL107" i="7"/>
  <c r="T108" i="7"/>
  <c r="AM108" i="7"/>
  <c r="Z107" i="7"/>
  <c r="AI108" i="7"/>
  <c r="AB108" i="7"/>
  <c r="AA54" i="4"/>
  <c r="AA41" i="4"/>
  <c r="AA39" i="4"/>
  <c r="AA33" i="4"/>
  <c r="I108" i="7" l="1"/>
  <c r="I107" i="7"/>
  <c r="H107" i="7" s="1"/>
  <c r="AA40" i="4"/>
  <c r="AA53" i="4"/>
  <c r="AB29" i="4"/>
  <c r="AB30" i="4" l="1"/>
  <c r="AB32" i="4" s="1"/>
  <c r="AB42" i="4" l="1"/>
  <c r="AB54" i="4" l="1"/>
  <c r="AB39" i="4"/>
  <c r="AB41" i="4"/>
  <c r="AB33" i="4"/>
  <c r="AB40" i="4" l="1"/>
  <c r="AC29" i="4"/>
  <c r="AB53" i="4"/>
  <c r="AC30" i="4" l="1"/>
  <c r="AC32" i="4" s="1"/>
  <c r="AC42" i="4" l="1"/>
  <c r="AC41" i="4" l="1"/>
  <c r="AC54" i="4"/>
  <c r="AC39" i="4"/>
  <c r="AC33" i="4"/>
  <c r="AC40" i="4" l="1"/>
  <c r="AD29" i="4"/>
  <c r="AC53" i="4"/>
  <c r="AD30" i="4" l="1"/>
  <c r="AD32" i="4" s="1"/>
  <c r="AD42" i="4" l="1"/>
  <c r="AD41" i="4" l="1"/>
  <c r="AD39" i="4"/>
  <c r="AD54" i="4"/>
  <c r="AD33" i="4"/>
  <c r="AD40" i="4" l="1"/>
  <c r="AE29" i="4"/>
  <c r="AD53" i="4"/>
  <c r="AE30" i="4" l="1"/>
  <c r="AE32" i="4" s="1"/>
  <c r="AE42" i="4" l="1"/>
  <c r="AE41" i="4" l="1"/>
  <c r="AE39" i="4"/>
  <c r="AE54" i="4"/>
  <c r="AE33" i="4"/>
  <c r="AE40" i="4" l="1"/>
  <c r="AE53" i="4"/>
  <c r="AF29" i="4"/>
  <c r="AF30" i="4" l="1"/>
  <c r="AF32" i="4" s="1"/>
  <c r="AF42" i="4" l="1"/>
  <c r="AF39" i="4" l="1"/>
  <c r="AF41" i="4"/>
  <c r="AF54" i="4"/>
  <c r="AF33" i="4"/>
  <c r="AF40" i="4" l="1"/>
  <c r="AG29" i="4"/>
  <c r="AF53" i="4"/>
  <c r="AG30" i="4" l="1"/>
  <c r="AG32" i="4" s="1"/>
  <c r="AG42" i="4" l="1"/>
  <c r="AG39" i="4" l="1"/>
  <c r="AG41" i="4"/>
  <c r="AG54" i="4"/>
  <c r="AG33" i="4"/>
  <c r="AG53" i="4" l="1"/>
  <c r="AG40" i="4"/>
  <c r="AH29" i="4"/>
  <c r="AH30" i="4" l="1"/>
  <c r="AH32" i="4" s="1"/>
  <c r="AH42" i="4" l="1"/>
  <c r="AH54" i="4" l="1"/>
  <c r="AH41" i="4"/>
  <c r="AH39" i="4"/>
  <c r="AH33" i="4"/>
  <c r="AH53" i="4" l="1"/>
  <c r="AI29" i="4"/>
  <c r="AH40" i="4"/>
  <c r="AI30" i="4" l="1"/>
  <c r="AI32" i="4" s="1"/>
  <c r="AI42" i="4" l="1"/>
  <c r="AI39" i="4" l="1"/>
  <c r="AI54" i="4"/>
  <c r="AI41" i="4"/>
  <c r="AI33" i="4"/>
  <c r="AI53" i="4" l="1"/>
  <c r="AI40" i="4"/>
  <c r="AJ29" i="4"/>
  <c r="AJ30" i="4" l="1"/>
  <c r="AJ32" i="4" s="1"/>
  <c r="AJ42" i="4" l="1"/>
  <c r="AJ39" i="4" l="1"/>
  <c r="AJ54" i="4"/>
  <c r="AJ41" i="4"/>
  <c r="AJ33" i="4"/>
  <c r="AJ53" i="4" l="1"/>
  <c r="AK29" i="4"/>
  <c r="AJ40" i="4"/>
  <c r="AK30" i="4" l="1"/>
  <c r="AK32" i="4" s="1"/>
  <c r="AK42" i="4" l="1"/>
  <c r="AK39" i="4" l="1"/>
  <c r="AK41" i="4"/>
  <c r="AK54" i="4"/>
  <c r="AK33" i="4"/>
  <c r="AK40" i="4" l="1"/>
  <c r="AK53" i="4"/>
  <c r="AL29" i="4"/>
  <c r="AL30" i="4" l="1"/>
  <c r="AL32" i="4" s="1"/>
  <c r="AL42" i="4" l="1"/>
  <c r="AL54" i="4" l="1"/>
  <c r="AL41" i="4"/>
  <c r="AL39" i="4"/>
  <c r="AL33" i="4"/>
  <c r="AL53" i="4" l="1"/>
  <c r="AM29" i="4"/>
  <c r="AL40" i="4"/>
  <c r="AM30" i="4" l="1"/>
  <c r="AM32" i="4" s="1"/>
  <c r="AM42" i="4" l="1"/>
  <c r="AM41" i="4" l="1"/>
  <c r="AM54" i="4"/>
  <c r="AM39" i="4"/>
  <c r="AM33" i="4"/>
  <c r="AM40" i="4" l="1"/>
  <c r="AM53" i="4"/>
  <c r="AN29" i="4"/>
  <c r="AN30" i="4" l="1"/>
  <c r="AN32" i="4" s="1"/>
  <c r="AN42" i="4" l="1"/>
  <c r="AN39" i="4" l="1"/>
  <c r="AN54" i="4"/>
  <c r="AN41" i="4"/>
  <c r="AN33" i="4"/>
  <c r="AN40" i="4" l="1"/>
  <c r="AO29" i="4"/>
  <c r="AN53" i="4"/>
  <c r="AO30" i="4" l="1"/>
  <c r="AO32" i="4" s="1"/>
  <c r="AO42" i="4" l="1"/>
  <c r="AO39" i="4" l="1"/>
  <c r="AO54" i="4"/>
  <c r="AO41" i="4"/>
  <c r="AO33" i="4"/>
  <c r="AO40" i="4" l="1"/>
  <c r="AO53" i="4"/>
  <c r="AP29" i="4"/>
  <c r="AP30" i="4" l="1"/>
  <c r="AP32" i="4" s="1"/>
  <c r="AP42" i="4" l="1"/>
  <c r="AP41" i="4" l="1"/>
  <c r="AP39" i="4"/>
  <c r="AP54" i="4"/>
  <c r="AP33" i="4"/>
  <c r="AP40" i="4" l="1"/>
  <c r="AQ29" i="4"/>
  <c r="AP53" i="4"/>
  <c r="AQ30" i="4" l="1"/>
  <c r="AQ32" i="4" s="1"/>
  <c r="AQ42" i="4" l="1"/>
  <c r="AQ41" i="4" l="1"/>
  <c r="AQ39" i="4"/>
  <c r="AQ54" i="4"/>
  <c r="AQ33" i="4"/>
  <c r="AQ53" i="4" l="1"/>
  <c r="AQ40" i="4"/>
  <c r="AR29" i="4"/>
  <c r="AR30" i="4" l="1"/>
  <c r="AR32" i="4" s="1"/>
  <c r="AR42" i="4" l="1"/>
  <c r="AR41" i="4" l="1"/>
  <c r="AR39" i="4"/>
  <c r="AR54" i="4"/>
  <c r="AR33" i="4"/>
  <c r="AR40" i="4" l="1"/>
  <c r="AS29" i="4"/>
  <c r="AR53" i="4"/>
  <c r="AS30" i="4" l="1"/>
  <c r="AS32" i="4" s="1"/>
  <c r="AS42" i="4" l="1"/>
  <c r="AS39" i="4" l="1"/>
  <c r="AS41" i="4"/>
  <c r="AS54" i="4"/>
  <c r="AS33" i="4"/>
  <c r="AS53" i="4" l="1"/>
  <c r="AS40" i="4"/>
  <c r="AT29" i="4"/>
  <c r="AT30" i="4" l="1"/>
  <c r="AT32" i="4" s="1"/>
  <c r="AT42" i="4" l="1"/>
  <c r="AT54" i="4" l="1"/>
  <c r="AT41" i="4"/>
  <c r="AT39" i="4"/>
  <c r="AT33" i="4"/>
  <c r="AT40" i="4" l="1"/>
  <c r="AU29" i="4"/>
  <c r="AT53" i="4"/>
  <c r="AU30" i="4" l="1"/>
  <c r="AU32" i="4" s="1"/>
  <c r="AU42" i="4" l="1"/>
  <c r="AU54" i="4" l="1"/>
  <c r="AU41" i="4"/>
  <c r="AU39" i="4"/>
  <c r="AU33" i="4"/>
  <c r="AU53" i="4" l="1"/>
  <c r="AU40" i="4"/>
  <c r="AV29" i="4"/>
  <c r="AV30" i="4" l="1"/>
  <c r="AV32" i="4" s="1"/>
  <c r="AV42" i="4" l="1"/>
  <c r="AV41" i="4" l="1"/>
  <c r="AV54" i="4"/>
  <c r="AV39" i="4"/>
  <c r="AV33" i="4"/>
  <c r="AV40" i="4" l="1"/>
  <c r="AW29" i="4"/>
  <c r="AV53" i="4"/>
  <c r="AW30" i="4" l="1"/>
  <c r="AW32" i="4" s="1"/>
  <c r="AW42" i="4" l="1"/>
  <c r="I42" i="4" s="1"/>
  <c r="AW33" i="4"/>
  <c r="AW53" i="4" l="1"/>
  <c r="AW40" i="4"/>
  <c r="AW39" i="4"/>
  <c r="H39" i="4" s="1"/>
  <c r="AW54" i="4"/>
  <c r="AW41" i="4"/>
  <c r="I48" i="4" l="1"/>
  <c r="I123" i="7" s="1"/>
  <c r="H29" i="5" s="1"/>
  <c r="I41" i="4"/>
  <c r="H123" i="7" s="1"/>
  <c r="H22" i="5" s="1"/>
  <c r="H23" i="5" l="1"/>
  <c r="I22" i="5"/>
  <c r="H30" i="5"/>
  <c r="I29" i="5"/>
  <c r="H119" i="7"/>
  <c r="H121" i="7"/>
  <c r="H120" i="7"/>
  <c r="I121" i="7"/>
  <c r="I119" i="7"/>
  <c r="I120" i="7"/>
  <c r="H31" i="5" l="1"/>
  <c r="I31" i="5" s="1"/>
  <c r="D39" i="5" s="1"/>
  <c r="I30" i="5"/>
  <c r="H24" i="5"/>
  <c r="I24" i="5" s="1"/>
  <c r="E39" i="5" s="1"/>
  <c r="I23" i="5"/>
  <c r="E40" i="5" l="1"/>
  <c r="D40" i="5"/>
</calcChain>
</file>

<file path=xl/sharedStrings.xml><?xml version="1.0" encoding="utf-8"?>
<sst xmlns="http://schemas.openxmlformats.org/spreadsheetml/2006/main" count="811" uniqueCount="349">
  <si>
    <t>https://www.treasurydirect.gov/GA-SL/SLGS/selectSLGSDate.htm</t>
  </si>
  <si>
    <t>Data date:</t>
  </si>
  <si>
    <t>Year</t>
  </si>
  <si>
    <t>00-01</t>
  </si>
  <si>
    <t>ONLY</t>
  </si>
  <si>
    <t>SLGS Rate</t>
  </si>
  <si>
    <t>00-02</t>
  </si>
  <si>
    <t>00-03</t>
  </si>
  <si>
    <t>00-04</t>
  </si>
  <si>
    <t>00-05</t>
  </si>
  <si>
    <t>00-06</t>
  </si>
  <si>
    <t>00-07</t>
  </si>
  <si>
    <t>00-08</t>
  </si>
  <si>
    <t>00-09</t>
  </si>
  <si>
    <t>00-10</t>
  </si>
  <si>
    <t>00-11</t>
  </si>
  <si>
    <t>13-00</t>
  </si>
  <si>
    <t>13-01</t>
  </si>
  <si>
    <t>13-02</t>
  </si>
  <si>
    <t>13-03</t>
  </si>
  <si>
    <t>13-04</t>
  </si>
  <si>
    <t>13-05</t>
  </si>
  <si>
    <t>13-06</t>
  </si>
  <si>
    <t>13-07</t>
  </si>
  <si>
    <t>13-08</t>
  </si>
  <si>
    <t>13-09</t>
  </si>
  <si>
    <t>13-10</t>
  </si>
  <si>
    <t>13-11</t>
  </si>
  <si>
    <t>14-00</t>
  </si>
  <si>
    <t>14-01</t>
  </si>
  <si>
    <t>14-02</t>
  </si>
  <si>
    <t>14-03</t>
  </si>
  <si>
    <t>14-04</t>
  </si>
  <si>
    <t>14-05</t>
  </si>
  <si>
    <t>14-06</t>
  </si>
  <si>
    <t>14-07</t>
  </si>
  <si>
    <t>14-08</t>
  </si>
  <si>
    <t>14-09</t>
  </si>
  <si>
    <t>14-10</t>
  </si>
  <si>
    <t>14-11</t>
  </si>
  <si>
    <t>15-00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</si>
  <si>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</si>
  <si>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</si>
  <si>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</si>
  <si>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</si>
  <si>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</si>
  <si>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</si>
  <si>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</si>
  <si>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</si>
  <si>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</si>
  <si>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15-10</t>
  </si>
  <si>
    <t>15-11</t>
  </si>
  <si>
    <t>16-00</t>
  </si>
  <si>
    <t>16-01</t>
  </si>
  <si>
    <t>16-02</t>
  </si>
  <si>
    <t>16-03</t>
  </si>
  <si>
    <t>16-04</t>
  </si>
  <si>
    <t>16-05</t>
  </si>
  <si>
    <t>16-06</t>
  </si>
  <si>
    <t>16-07</t>
  </si>
  <si>
    <t>16-08</t>
  </si>
  <si>
    <t>16-09</t>
  </si>
  <si>
    <t>16-10</t>
  </si>
  <si>
    <t>16-11</t>
  </si>
  <si>
    <t>17-00</t>
  </si>
  <si>
    <t>17-01</t>
  </si>
  <si>
    <t>17-02</t>
  </si>
  <si>
    <t>17-03</t>
  </si>
  <si>
    <t>17-04</t>
  </si>
  <si>
    <t>17-05</t>
  </si>
  <si>
    <t>17-06</t>
  </si>
  <si>
    <t>17-07</t>
  </si>
  <si>
    <t>17-08</t>
  </si>
  <si>
    <t>17-09</t>
  </si>
  <si>
    <t>17-10</t>
  </si>
  <si>
    <t>17-11</t>
  </si>
  <si>
    <t>18-00</t>
  </si>
  <si>
    <t>18-01</t>
  </si>
  <si>
    <t>18-02</t>
  </si>
  <si>
    <t>18-03</t>
  </si>
  <si>
    <t>18-04</t>
  </si>
  <si>
    <t>18-05</t>
  </si>
  <si>
    <t>18-06</t>
  </si>
  <si>
    <t>18-07</t>
  </si>
  <si>
    <t>18-08</t>
  </si>
  <si>
    <t>18-09</t>
  </si>
  <si>
    <t>18-10</t>
  </si>
  <si>
    <t>18-11</t>
  </si>
  <si>
    <t>19-00</t>
  </si>
  <si>
    <t>19-01</t>
  </si>
  <si>
    <t>19-02</t>
  </si>
  <si>
    <t>19-03</t>
  </si>
  <si>
    <t>19-04</t>
  </si>
  <si>
    <t>19-05</t>
  </si>
  <si>
    <t>19-06</t>
  </si>
  <si>
    <t>19-07</t>
  </si>
  <si>
    <t>19-08</t>
  </si>
  <si>
    <t>19-09</t>
  </si>
  <si>
    <t>19-10</t>
  </si>
  <si>
    <t>19-11</t>
  </si>
  <si>
    <t>20-00</t>
  </si>
  <si>
    <t>20-01</t>
  </si>
  <si>
    <t>20-02</t>
  </si>
  <si>
    <t>20-03</t>
  </si>
  <si>
    <t>20-04</t>
  </si>
  <si>
    <t>20-05</t>
  </si>
  <si>
    <t>20-06</t>
  </si>
  <si>
    <t>20-07</t>
  </si>
  <si>
    <t>20-08</t>
  </si>
  <si>
    <t>20-09</t>
  </si>
  <si>
    <t>20-10</t>
  </si>
  <si>
    <t>20-11</t>
  </si>
  <si>
    <t>21-00</t>
  </si>
  <si>
    <t>21-01</t>
  </si>
  <si>
    <t>21-02</t>
  </si>
  <si>
    <t>21-03</t>
  </si>
  <si>
    <t>21-04</t>
  </si>
  <si>
    <t>21-05</t>
  </si>
  <si>
    <t>21-06</t>
  </si>
  <si>
    <t>21-07</t>
  </si>
  <si>
    <t>21-08</t>
  </si>
  <si>
    <t>21-09</t>
  </si>
  <si>
    <t>21-10</t>
  </si>
  <si>
    <t>21-11</t>
  </si>
  <si>
    <t>22-00</t>
  </si>
  <si>
    <t>22-01</t>
  </si>
  <si>
    <t>22-02</t>
  </si>
  <si>
    <t>22-03</t>
  </si>
  <si>
    <t>22-04</t>
  </si>
  <si>
    <t>22-05</t>
  </si>
  <si>
    <t>22-06</t>
  </si>
  <si>
    <t>22-07</t>
  </si>
  <si>
    <t>22-08</t>
  </si>
  <si>
    <t>22-09</t>
  </si>
  <si>
    <t>22-10</t>
  </si>
  <si>
    <t>22-11</t>
  </si>
  <si>
    <t>23-00</t>
  </si>
  <si>
    <t>23-01</t>
  </si>
  <si>
    <t>23-02</t>
  </si>
  <si>
    <t>23-03</t>
  </si>
  <si>
    <t>23-04</t>
  </si>
  <si>
    <t>23-05</t>
  </si>
  <si>
    <t>23-06</t>
  </si>
  <si>
    <t>23-07</t>
  </si>
  <si>
    <t>23-08</t>
  </si>
  <si>
    <t>23-09</t>
  </si>
  <si>
    <t>23-10</t>
  </si>
  <si>
    <t>23-11</t>
  </si>
  <si>
    <t>24-00</t>
  </si>
  <si>
    <t>24-01</t>
  </si>
  <si>
    <t>24-02</t>
  </si>
  <si>
    <t>24-03</t>
  </si>
  <si>
    <t>24-04</t>
  </si>
  <si>
    <t>24-05</t>
  </si>
  <si>
    <t>24-06</t>
  </si>
  <si>
    <t>24-07</t>
  </si>
  <si>
    <t>24-08</t>
  </si>
  <si>
    <t>24-09</t>
  </si>
  <si>
    <t>24-10</t>
  </si>
  <si>
    <t>24-11</t>
  </si>
  <si>
    <t>25-00</t>
  </si>
  <si>
    <t>25-01</t>
  </si>
  <si>
    <t>25-02</t>
  </si>
  <si>
    <t>25-03</t>
  </si>
  <si>
    <t>25-04</t>
  </si>
  <si>
    <t>25-05</t>
  </si>
  <si>
    <t>25-06</t>
  </si>
  <si>
    <t>25-07</t>
  </si>
  <si>
    <t>25-08</t>
  </si>
  <si>
    <t>25-09</t>
  </si>
  <si>
    <t>25-10</t>
  </si>
  <si>
    <t>25-11</t>
  </si>
  <si>
    <t>26-00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</si>
  <si>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</si>
  <si>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</si>
  <si>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</si>
  <si>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</si>
  <si>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</si>
  <si>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</si>
  <si>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</si>
  <si>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</si>
  <si>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</si>
  <si>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</si>
  <si>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</si>
  <si>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27-00</t>
  </si>
  <si>
    <t>27-01</t>
  </si>
  <si>
    <t>27-02</t>
  </si>
  <si>
    <t>27-03</t>
  </si>
  <si>
    <t>27-04</t>
  </si>
  <si>
    <t>27-05</t>
  </si>
  <si>
    <t>27-06</t>
  </si>
  <si>
    <t>27-07</t>
  </si>
  <si>
    <t>27-08</t>
  </si>
  <si>
    <t>27-09</t>
  </si>
  <si>
    <t>27-10</t>
  </si>
  <si>
    <t>27-11</t>
  </si>
  <si>
    <t>28-00</t>
  </si>
  <si>
    <t>28-01</t>
  </si>
  <si>
    <t>28-02</t>
  </si>
  <si>
    <t>28-03</t>
  </si>
  <si>
    <t>28-04</t>
  </si>
  <si>
    <t>28-05</t>
  </si>
  <si>
    <t>28-06</t>
  </si>
  <si>
    <t>28-07</t>
  </si>
  <si>
    <t>28-08</t>
  </si>
  <si>
    <t>28-09</t>
  </si>
  <si>
    <t>28-10</t>
  </si>
  <si>
    <t>28-11</t>
  </si>
  <si>
    <t>29-00</t>
  </si>
  <si>
    <t>29-01</t>
  </si>
  <si>
    <t>29-02</t>
  </si>
  <si>
    <t>29-03</t>
  </si>
  <si>
    <t>29-04</t>
  </si>
  <si>
    <t>29-05</t>
  </si>
  <si>
    <t>29-06</t>
  </si>
  <si>
    <t>29-07</t>
  </si>
  <si>
    <t>29-08</t>
  </si>
  <si>
    <t>29-09</t>
  </si>
  <si>
    <t>29-10</t>
  </si>
  <si>
    <t>29-11</t>
  </si>
  <si>
    <t>30-00</t>
  </si>
  <si>
    <t>40-00</t>
  </si>
  <si>
    <t>UST SLGS Curve</t>
  </si>
  <si>
    <t>Date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</si>
  <si>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</si>
  <si>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</si>
  <si>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</si>
  <si>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</si>
  <si>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</si>
  <si>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</si>
  <si>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</si>
  <si>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</si>
  <si>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</si>
  <si>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Adjusted Muni Bond Curve</t>
  </si>
  <si>
    <t>Series</t>
  </si>
  <si>
    <t>Par</t>
  </si>
  <si>
    <t>Coupon</t>
  </si>
  <si>
    <t>Yield</t>
  </si>
  <si>
    <t>Amort</t>
  </si>
  <si>
    <t>Target</t>
  </si>
  <si>
    <t>Issue</t>
  </si>
  <si>
    <t>Proceeds</t>
  </si>
  <si>
    <t>Premium</t>
  </si>
  <si>
    <t>Level</t>
  </si>
  <si>
    <t>Construction Account</t>
  </si>
  <si>
    <t>Interest</t>
  </si>
  <si>
    <t>Debt Service</t>
  </si>
  <si>
    <t>Principal</t>
  </si>
  <si>
    <t>Coupons</t>
  </si>
  <si>
    <t xml:space="preserve">Debt Service </t>
  </si>
  <si>
    <t>Par Bond Repay</t>
  </si>
  <si>
    <t>Par Bond Balance</t>
  </si>
  <si>
    <t>Par Bond Series</t>
  </si>
  <si>
    <t>IRR</t>
  </si>
  <si>
    <t>Econ Bond Balance</t>
  </si>
  <si>
    <t>Econ Interest</t>
  </si>
  <si>
    <t>Econ Principal</t>
  </si>
  <si>
    <t>Deposit Balance</t>
  </si>
  <si>
    <t>Bond Economics</t>
  </si>
  <si>
    <t>WAL</t>
  </si>
  <si>
    <t>Bond and Construction Account Economics</t>
  </si>
  <si>
    <t>Check</t>
  </si>
  <si>
    <t>Graphics</t>
  </si>
  <si>
    <t>Econ Bond Add</t>
  </si>
  <si>
    <t>Construction Account Add</t>
  </si>
  <si>
    <t>Bond Debt Service</t>
  </si>
  <si>
    <t>Bond Debt Service Net</t>
  </si>
  <si>
    <t>Wifia Benchmark Bond</t>
  </si>
  <si>
    <t>Rate</t>
  </si>
  <si>
    <t>Wifia Loan</t>
  </si>
  <si>
    <t>Balance - Start</t>
  </si>
  <si>
    <t>Balance - End</t>
  </si>
  <si>
    <t>Wifia Loan Balance</t>
  </si>
  <si>
    <t>Wifia Loan Economics</t>
  </si>
  <si>
    <t>Wifia Interest</t>
  </si>
  <si>
    <t>Wifia Debt Service</t>
  </si>
  <si>
    <t>Wifia Principal</t>
  </si>
  <si>
    <t>Wifia PV Debt Service</t>
  </si>
  <si>
    <t>Wifia Balance - End</t>
  </si>
  <si>
    <t>Wifia Benchmark Rates</t>
  </si>
  <si>
    <t>Wifia Benchmark Loan</t>
  </si>
  <si>
    <t>Common Objectives and Metrics</t>
  </si>
  <si>
    <t>$100 million, 35-year term financing at end of 5-year construction period</t>
  </si>
  <si>
    <t>Financing during construction from exogenous short-term facilities</t>
  </si>
  <si>
    <t>Benchmark Comparison</t>
  </si>
  <si>
    <t>Bond</t>
  </si>
  <si>
    <t xml:space="preserve">Rate Input </t>
  </si>
  <si>
    <t>Counter</t>
  </si>
  <si>
    <t>Raw</t>
  </si>
  <si>
    <t>Extrapol</t>
  </si>
  <si>
    <t>Compress</t>
  </si>
  <si>
    <t>Wifia WAL</t>
  </si>
  <si>
    <t>Wifia WAL Rate</t>
  </si>
  <si>
    <t>https://emma.msrb.org/ToolsAndResources/BloombergYieldCurve?daily=True</t>
  </si>
  <si>
    <t>W-WAL</t>
  </si>
  <si>
    <t>Amort 6-40</t>
  </si>
  <si>
    <t>B-WAL</t>
  </si>
  <si>
    <t>Aaa/AAA</t>
  </si>
  <si>
    <t>Data sources:</t>
  </si>
  <si>
    <t>WAL Equalizer</t>
  </si>
  <si>
    <t>Bond Econ Amort</t>
  </si>
  <si>
    <t>Bond 6-40</t>
  </si>
  <si>
    <t>Factor</t>
  </si>
  <si>
    <t>I-WAL</t>
  </si>
  <si>
    <t>W-Amort</t>
  </si>
  <si>
    <t>Targeted Amort</t>
  </si>
  <si>
    <t>BVAL® AAA Callable Municipal Curve (Yield)</t>
  </si>
  <si>
    <t>Plus/Minus</t>
  </si>
  <si>
    <t>BVAL%</t>
  </si>
  <si>
    <t>BVAL AAA</t>
  </si>
  <si>
    <t>Realistic</t>
  </si>
  <si>
    <t>NNA</t>
  </si>
  <si>
    <t>Arb YTCall</t>
  </si>
  <si>
    <t xml:space="preserve">Total </t>
  </si>
  <si>
    <t>PV</t>
  </si>
  <si>
    <t>Arb. YTM</t>
  </si>
  <si>
    <t>Arb. YTC</t>
  </si>
  <si>
    <t>Discount Rate</t>
  </si>
  <si>
    <t>Wifia PV DS</t>
  </si>
  <si>
    <t>All rates fixed at closing date, SLGS Construction Fund (CF)</t>
  </si>
  <si>
    <t>Wifia</t>
  </si>
  <si>
    <t>Delta</t>
  </si>
  <si>
    <t>No Earnings CF</t>
  </si>
  <si>
    <t>Undiscounted Debt Service</t>
  </si>
  <si>
    <t>Discounted Debt Service (PV at Bond YTM)</t>
  </si>
  <si>
    <t>Bond YTM</t>
  </si>
  <si>
    <t>Wifia UST Rate</t>
  </si>
  <si>
    <t>Net Expected Earnings CF</t>
  </si>
  <si>
    <t>No Negative Arbitrage</t>
  </si>
  <si>
    <t>Max SLGS Yield</t>
  </si>
  <si>
    <t>Construction Fund (SLGS-5)</t>
  </si>
  <si>
    <t xml:space="preserve">InRecap LLC </t>
  </si>
  <si>
    <t>Bonds 1-30, 31-40</t>
  </si>
  <si>
    <t>PV Debt Service 1-30</t>
  </si>
  <si>
    <t>PV Debt Service 31-40</t>
  </si>
  <si>
    <t>Wifia rate lock</t>
  </si>
  <si>
    <t>wifia loan + w-bond</t>
  </si>
  <si>
    <t>W-Bond YTM</t>
  </si>
  <si>
    <t>W-Bond WAL</t>
  </si>
  <si>
    <t>Interest-only debt service years 6-10; Level-pay amortization years 11-40</t>
  </si>
  <si>
    <t>Overall Bond and Wifia Loan + W-Bond equal WAL</t>
  </si>
  <si>
    <t>Transaction and issuance costs similar; Wifia compliance costs exogenous</t>
  </si>
  <si>
    <t>Bond WAL</t>
  </si>
  <si>
    <t>Scuplting</t>
  </si>
  <si>
    <t>W-Bond</t>
  </si>
  <si>
    <t>$49m Wifia Loan and $51m W-Bond Amortization Sculpted</t>
  </si>
  <si>
    <t>[SLGS + 1 bps]</t>
  </si>
  <si>
    <t>SLGS TABLE FOR USE ON December 9, 2019</t>
  </si>
  <si>
    <t>Wifia Sculpting Comparative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</si>
</sst>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000"/>
    <numFmt numFmtId="165" formatCode="[$-409]d\-mmm\-yy;@"/>
    <numFmt numFmtId="166" formatCode="0.0%"/>
    <numFmt numFmtId="167" formatCode="#,##0.000_);\(#,##0.000\)"/>
    <numFmt numFmtId="168" formatCode="#,##0.0000_);\(#,##0.0000\)"/>
    <numFmt numFmtId="169" formatCode="0.000%"/>
    <numFmt numFmtId="170" formatCode="0.00_);\(0.00\)"/>
    <numFmt numFmtId="171" formatCode="_(* #,##0_);_(* \(#,##0\);_(* &quot;-&quot;??_);_(@_)"/>
    <numFmt numFmtId="172" formatCode="0.0000%"/>
    <numFmt numFmtId="173" formatCode="_(* #,##0.0000_);_(* \(#,##0.0000\);_(* &quot;-&quot;??_);_(@_)"/>
    <numFmt numFmtId="174" formatCode="0.000000000%"/>
    <numFmt numFmtId="175" formatCode="#,##0.0_);\(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.1"/>
      <color rgb="FFFF6600"/>
      <name val="Verdana"/>
      <family val="2"/>
    </font>
    <font>
      <b/>
      <sz val="9"/>
      <color rgb="FF003366"/>
      <name val="Arial"/>
      <family val="2"/>
    </font>
    <font>
      <sz val="20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164" fontId="0" fillId="0" borderId="0" xfId="0" applyNumberFormat="1"/>
    <xf numFmtId="0" fontId="3" fillId="0" borderId="0" xfId="2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39" fontId="0" fillId="0" borderId="0" xfId="0" applyNumberFormat="1"/>
    <xf numFmtId="9" fontId="0" fillId="0" borderId="0" xfId="1" applyFont="1"/>
    <xf numFmtId="167" fontId="0" fillId="0" borderId="0" xfId="0" applyNumberFormat="1"/>
    <xf numFmtId="165" fontId="9" fillId="0" borderId="0" xfId="0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39" fontId="2" fillId="0" borderId="0" xfId="0" applyNumberFormat="1" applyFont="1"/>
    <xf numFmtId="39" fontId="10" fillId="0" borderId="0" xfId="0" applyNumberFormat="1" applyFont="1"/>
    <xf numFmtId="39" fontId="10" fillId="0" borderId="0" xfId="0" applyNumberFormat="1" applyFont="1" applyAlignment="1">
      <alignment horizontal="center"/>
    </xf>
    <xf numFmtId="9" fontId="0" fillId="0" borderId="0" xfId="3" applyNumberFormat="1" applyFont="1" applyAlignment="1">
      <alignment horizontal="center"/>
    </xf>
    <xf numFmtId="169" fontId="0" fillId="0" borderId="0" xfId="1" applyNumberFormat="1" applyFont="1"/>
    <xf numFmtId="169" fontId="11" fillId="0" borderId="0" xfId="1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0" fontId="12" fillId="0" borderId="0" xfId="1" applyNumberFormat="1" applyFont="1" applyAlignment="1">
      <alignment horizontal="center"/>
    </xf>
    <xf numFmtId="9" fontId="11" fillId="0" borderId="0" xfId="1" applyFont="1" applyAlignment="1">
      <alignment horizontal="center"/>
    </xf>
    <xf numFmtId="39" fontId="13" fillId="0" borderId="0" xfId="0" applyNumberFormat="1" applyFont="1"/>
    <xf numFmtId="37" fontId="0" fillId="0" borderId="0" xfId="0" applyNumberFormat="1" applyAlignment="1">
      <alignment horizontal="center"/>
    </xf>
    <xf numFmtId="37" fontId="7" fillId="0" borderId="0" xfId="0" applyNumberFormat="1" applyFont="1" applyAlignment="1">
      <alignment horizontal="center"/>
    </xf>
    <xf numFmtId="170" fontId="12" fillId="0" borderId="0" xfId="1" applyNumberFormat="1" applyFont="1" applyAlignment="1">
      <alignment horizontal="center"/>
    </xf>
    <xf numFmtId="9" fontId="0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9" fontId="8" fillId="0" borderId="0" xfId="1" applyNumberFormat="1" applyFont="1" applyAlignment="1">
      <alignment horizontal="center"/>
    </xf>
    <xf numFmtId="39" fontId="2" fillId="0" borderId="0" xfId="0" applyNumberFormat="1" applyFont="1" applyAlignment="1">
      <alignment horizontal="left"/>
    </xf>
    <xf numFmtId="39" fontId="0" fillId="0" borderId="0" xfId="0" applyNumberFormat="1" applyAlignment="1">
      <alignment horizontal="left"/>
    </xf>
    <xf numFmtId="169" fontId="0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39" fontId="15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9" fontId="0" fillId="0" borderId="0" xfId="0" applyNumberFormat="1" applyAlignment="1">
      <alignment horizontal="right"/>
    </xf>
    <xf numFmtId="170" fontId="12" fillId="0" borderId="0" xfId="1" applyNumberFormat="1" applyFont="1" applyAlignment="1">
      <alignment horizontal="right"/>
    </xf>
    <xf numFmtId="170" fontId="0" fillId="0" borderId="0" xfId="0" applyNumberFormat="1"/>
    <xf numFmtId="39" fontId="0" fillId="0" borderId="0" xfId="0" applyNumberFormat="1" applyFont="1" applyAlignment="1">
      <alignment horizontal="left"/>
    </xf>
    <xf numFmtId="39" fontId="0" fillId="0" borderId="0" xfId="0" applyNumberFormat="1" applyFont="1" applyAlignment="1">
      <alignment horizontal="right"/>
    </xf>
    <xf numFmtId="39" fontId="0" fillId="0" borderId="0" xfId="0" applyNumberFormat="1" applyFont="1" applyAlignment="1"/>
    <xf numFmtId="37" fontId="12" fillId="0" borderId="0" xfId="0" applyNumberFormat="1" applyFont="1" applyAlignment="1">
      <alignment horizontal="center"/>
    </xf>
    <xf numFmtId="39" fontId="16" fillId="0" borderId="0" xfId="0" applyNumberFormat="1" applyFont="1"/>
    <xf numFmtId="39" fontId="16" fillId="0" borderId="0" xfId="0" applyNumberFormat="1" applyFont="1" applyAlignment="1">
      <alignment horizontal="center"/>
    </xf>
    <xf numFmtId="0" fontId="0" fillId="0" borderId="0" xfId="0" applyBorder="1"/>
    <xf numFmtId="0" fontId="0" fillId="0" borderId="5" xfId="0" applyBorder="1"/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10" fontId="15" fillId="0" borderId="0" xfId="1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5" fontId="5" fillId="0" borderId="0" xfId="0" applyNumberFormat="1" applyFont="1" applyAlignment="1">
      <alignment horizontal="center"/>
    </xf>
    <xf numFmtId="171" fontId="0" fillId="0" borderId="0" xfId="3" applyNumberFormat="1" applyFont="1"/>
    <xf numFmtId="172" fontId="0" fillId="0" borderId="0" xfId="1" applyNumberFormat="1" applyFont="1"/>
    <xf numFmtId="165" fontId="19" fillId="0" borderId="0" xfId="0" applyNumberFormat="1" applyFont="1" applyAlignment="1">
      <alignment horizontal="center"/>
    </xf>
    <xf numFmtId="39" fontId="2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0" fillId="0" borderId="1" xfId="0" applyBorder="1"/>
    <xf numFmtId="0" fontId="17" fillId="0" borderId="2" xfId="0" applyFont="1" applyBorder="1" applyAlignment="1">
      <alignment horizontal="center"/>
    </xf>
    <xf numFmtId="0" fontId="0" fillId="0" borderId="6" xfId="0" applyBorder="1"/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10" fontId="8" fillId="2" borderId="0" xfId="0" applyNumberFormat="1" applyFont="1" applyFill="1" applyBorder="1" applyAlignment="1">
      <alignment horizontal="center" vertical="center" wrapText="1"/>
    </xf>
    <xf numFmtId="17" fontId="8" fillId="2" borderId="0" xfId="0" applyNumberFormat="1" applyFont="1" applyFill="1" applyBorder="1" applyAlignment="1">
      <alignment horizontal="left" vertical="center" wrapText="1"/>
    </xf>
    <xf numFmtId="16" fontId="8" fillId="2" borderId="0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0" fontId="8" fillId="2" borderId="7" xfId="0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left"/>
    </xf>
    <xf numFmtId="164" fontId="2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0" fontId="21" fillId="0" borderId="0" xfId="0" applyFont="1"/>
    <xf numFmtId="172" fontId="0" fillId="0" borderId="0" xfId="0" applyNumberFormat="1"/>
    <xf numFmtId="0" fontId="22" fillId="0" borderId="0" xfId="0" applyFont="1"/>
    <xf numFmtId="2" fontId="0" fillId="0" borderId="0" xfId="0" applyNumberFormat="1"/>
    <xf numFmtId="39" fontId="0" fillId="0" borderId="0" xfId="0" applyNumberFormat="1" applyFill="1"/>
    <xf numFmtId="39" fontId="8" fillId="0" borderId="0" xfId="0" applyNumberFormat="1" applyFont="1" applyFill="1"/>
    <xf numFmtId="2" fontId="0" fillId="0" borderId="0" xfId="0" applyNumberFormat="1" applyFill="1"/>
    <xf numFmtId="39" fontId="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8" fontId="0" fillId="0" borderId="0" xfId="0" applyNumberFormat="1"/>
    <xf numFmtId="173" fontId="0" fillId="0" borderId="0" xfId="3" applyNumberFormat="1" applyFont="1"/>
    <xf numFmtId="39" fontId="24" fillId="0" borderId="0" xfId="0" applyNumberFormat="1" applyFont="1"/>
    <xf numFmtId="174" fontId="0" fillId="0" borderId="0" xfId="1" applyNumberFormat="1" applyFont="1" applyAlignment="1">
      <alignment horizontal="center"/>
    </xf>
    <xf numFmtId="43" fontId="0" fillId="0" borderId="0" xfId="3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8" fillId="0" borderId="0" xfId="0" applyNumberFormat="1" applyFont="1"/>
    <xf numFmtId="39" fontId="0" fillId="0" borderId="0" xfId="0" applyNumberFormat="1" applyFont="1"/>
    <xf numFmtId="39" fontId="2" fillId="3" borderId="0" xfId="0" applyNumberFormat="1" applyFont="1" applyFill="1"/>
    <xf numFmtId="39" fontId="0" fillId="3" borderId="0" xfId="0" applyNumberFormat="1" applyFill="1"/>
    <xf numFmtId="175" fontId="0" fillId="0" borderId="0" xfId="0" applyNumberFormat="1"/>
    <xf numFmtId="175" fontId="0" fillId="3" borderId="0" xfId="0" applyNumberFormat="1" applyFill="1" applyAlignment="1">
      <alignment horizontal="center"/>
    </xf>
    <xf numFmtId="175" fontId="0" fillId="3" borderId="0" xfId="0" applyNumberFormat="1" applyFill="1"/>
    <xf numFmtId="175" fontId="25" fillId="3" borderId="0" xfId="0" applyNumberFormat="1" applyFont="1" applyFill="1" applyAlignment="1">
      <alignment horizontal="center"/>
    </xf>
    <xf numFmtId="39" fontId="13" fillId="0" borderId="0" xfId="0" applyNumberFormat="1" applyFont="1" applyAlignment="1"/>
    <xf numFmtId="39" fontId="2" fillId="0" borderId="0" xfId="0" applyNumberFormat="1" applyFont="1" applyAlignment="1">
      <alignment vertical="center"/>
    </xf>
    <xf numFmtId="39" fontId="26" fillId="0" borderId="0" xfId="0" applyNumberFormat="1" applyFont="1"/>
    <xf numFmtId="39" fontId="0" fillId="3" borderId="0" xfId="0" applyNumberFormat="1" applyFill="1" applyAlignment="1">
      <alignment vertical="center"/>
    </xf>
    <xf numFmtId="39" fontId="25" fillId="3" borderId="0" xfId="0" applyNumberFormat="1" applyFont="1" applyFill="1" applyAlignment="1">
      <alignment horizontal="center" vertical="center"/>
    </xf>
    <xf numFmtId="175" fontId="2" fillId="3" borderId="0" xfId="0" applyNumberFormat="1" applyFont="1" applyFill="1" applyAlignment="1">
      <alignment horizontal="center"/>
    </xf>
    <xf numFmtId="172" fontId="27" fillId="0" borderId="0" xfId="1" applyNumberFormat="1" applyFont="1"/>
    <xf numFmtId="43" fontId="27" fillId="0" borderId="0" xfId="3" applyNumberFormat="1" applyFont="1"/>
    <xf numFmtId="10" fontId="8" fillId="0" borderId="0" xfId="1" applyNumberFormat="1" applyFont="1"/>
    <xf numFmtId="43" fontId="0" fillId="0" borderId="0" xfId="0" applyNumberFormat="1"/>
    <xf numFmtId="39" fontId="12" fillId="0" borderId="0" xfId="0" applyNumberFormat="1" applyFont="1"/>
    <xf numFmtId="9" fontId="12" fillId="0" borderId="0" xfId="1" applyNumberFormat="1" applyFont="1"/>
    <xf numFmtId="39" fontId="2" fillId="0" borderId="0" xfId="0" applyNumberFormat="1" applyFont="1" applyAlignment="1">
      <alignment horizontal="center"/>
    </xf>
    <xf numFmtId="39" fontId="0" fillId="3" borderId="0" xfId="0" applyNumberFormat="1" applyFill="1" applyAlignment="1">
      <alignment horizontal="center"/>
    </xf>
    <xf numFmtId="175" fontId="12" fillId="0" borderId="0" xfId="0" applyNumberFormat="1" applyFont="1"/>
    <xf numFmtId="39" fontId="28" fillId="0" borderId="0" xfId="0" applyNumberFormat="1" applyFont="1"/>
    <xf numFmtId="9" fontId="9" fillId="0" borderId="0" xfId="1" applyFont="1" applyAlignment="1">
      <alignment horizontal="center"/>
    </xf>
    <xf numFmtId="39" fontId="0" fillId="0" borderId="0" xfId="0" applyNumberFormat="1" applyAlignment="1">
      <alignment vertical="center"/>
    </xf>
    <xf numFmtId="37" fontId="0" fillId="0" borderId="0" xfId="0" applyNumberForma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Wifia Loan Case Value</a:t>
            </a:r>
          </a:p>
        </c:rich>
      </c:tx>
      <c:layout>
        <c:manualLayout>
          <c:xMode val="edge"/>
          <c:yMode val="edge"/>
          <c:x val="0.20833780193944168"/>
          <c:y val="4.0380902800373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52357215893902"/>
          <c:y val="0.2303199238085018"/>
          <c:w val="0.45237715154177305"/>
          <c:h val="0.63691461067366584"/>
        </c:manualLayout>
      </c:layout>
      <c:barChart>
        <c:barDir val="col"/>
        <c:grouping val="stacked"/>
        <c:varyColors val="0"/>
        <c:ser>
          <c:idx val="1"/>
          <c:order val="0"/>
          <c:tx>
            <c:v>Negative Arbitrage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lt1">
                  <a:shade val="50000"/>
                </a:schemeClr>
              </a:solidFill>
            </a:ln>
            <a:effectLst/>
          </c:spPr>
          <c:invertIfNegative val="0"/>
          <c:val>
            <c:numRef>
              <c:f>Summary!$D$40:$E$40</c:f>
              <c:numCache>
                <c:formatCode>#,##0.00_);\(#,##0.00\)</c:formatCode>
                <c:ptCount val="2"/>
                <c:pt idx="0">
                  <c:v>2.4080930004316983</c:v>
                </c:pt>
                <c:pt idx="1">
                  <c:v>2.5892927448187208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6-4D95-AA4A-26D83F353183}"/>
            </c:ext>
          </c:extLst>
        </c:ser>
        <c:ser>
          <c:idx val="0"/>
          <c:order val="1"/>
          <c:tx>
            <c:v>Interest Rate</c:v>
          </c:tx>
          <c:spPr>
            <a:solidFill>
              <a:schemeClr val="accent6">
                <a:lumMod val="40000"/>
                <a:lumOff val="60000"/>
              </a:schemeClr>
            </a:solidFill>
            <a:ln w="6350">
              <a:solidFill>
                <a:schemeClr val="lt1">
                  <a:shade val="50000"/>
                </a:schemeClr>
              </a:solidFill>
            </a:ln>
            <a:effectLst/>
          </c:spPr>
          <c:invertIfNegative val="0"/>
          <c:val>
            <c:numRef>
              <c:f>Summary!$D$39:$E$39</c:f>
              <c:numCache>
                <c:formatCode>#,##0.0_);\(#,##0.0\)</c:formatCode>
                <c:ptCount val="2"/>
                <c:pt idx="0" formatCode="#,##0.00_);\(#,##0.00\)">
                  <c:v>3.2467528655401594</c:v>
                </c:pt>
                <c:pt idx="1">
                  <c:v>4.9452893686673463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6-4D95-AA4A-26D83F35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437208"/>
        <c:axId val="439438520"/>
      </c:barChart>
      <c:catAx>
        <c:axId val="439437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38520"/>
        <c:crosses val="autoZero"/>
        <c:auto val="1"/>
        <c:lblAlgn val="ctr"/>
        <c:lblOffset val="100"/>
        <c:noMultiLvlLbl val="0"/>
      </c:catAx>
      <c:valAx>
        <c:axId val="439438520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43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24739557283115"/>
          <c:y val="0.55253967189365383"/>
          <c:w val="0.15684810723523443"/>
          <c:h val="0.20982888212227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 baseline="0">
                <a:solidFill>
                  <a:schemeClr val="tx1"/>
                </a:solidFill>
              </a:rPr>
              <a:t>Applicable Rate Curves</a:t>
            </a:r>
          </a:p>
        </c:rich>
      </c:tx>
      <c:layout>
        <c:manualLayout>
          <c:xMode val="edge"/>
          <c:yMode val="edge"/>
          <c:x val="0.3869162698536201"/>
          <c:y val="3.578507001345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71966867717455E-2"/>
          <c:y val="0.1739152910454721"/>
          <c:w val="0.89254139626466833"/>
          <c:h val="0.65808225748431193"/>
        </c:manualLayout>
      </c:layout>
      <c:lineChart>
        <c:grouping val="standard"/>
        <c:varyColors val="0"/>
        <c:ser>
          <c:idx val="0"/>
          <c:order val="0"/>
          <c:tx>
            <c:v>UST SLGS</c:v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Rates!$C$13:$C$52</c:f>
              <c:numCache>
                <c:formatCode>0.00%</c:formatCode>
                <c:ptCount val="40"/>
                <c:pt idx="0">
                  <c:v>1.55E-2</c:v>
                </c:pt>
                <c:pt idx="1">
                  <c:v>1.6E-2</c:v>
                </c:pt>
                <c:pt idx="2">
                  <c:v>1.6199999999999999E-2</c:v>
                </c:pt>
                <c:pt idx="3">
                  <c:v>1.6299999999999999E-2</c:v>
                </c:pt>
                <c:pt idx="4">
                  <c:v>1.6400000000000001E-2</c:v>
                </c:pt>
                <c:pt idx="5">
                  <c:v>1.6899999999999998E-2</c:v>
                </c:pt>
                <c:pt idx="6">
                  <c:v>1.7399999999999999E-2</c:v>
                </c:pt>
                <c:pt idx="7">
                  <c:v>1.7600000000000001E-2</c:v>
                </c:pt>
                <c:pt idx="8">
                  <c:v>1.78E-2</c:v>
                </c:pt>
                <c:pt idx="9">
                  <c:v>1.7999999999999999E-2</c:v>
                </c:pt>
                <c:pt idx="10">
                  <c:v>1.83E-2</c:v>
                </c:pt>
                <c:pt idx="11">
                  <c:v>1.8599999999999998E-2</c:v>
                </c:pt>
                <c:pt idx="12">
                  <c:v>1.89E-2</c:v>
                </c:pt>
                <c:pt idx="13">
                  <c:v>1.9199999999999998E-2</c:v>
                </c:pt>
                <c:pt idx="14">
                  <c:v>1.95E-2</c:v>
                </c:pt>
                <c:pt idx="15">
                  <c:v>1.9800000000000002E-2</c:v>
                </c:pt>
                <c:pt idx="16">
                  <c:v>2.01E-2</c:v>
                </c:pt>
                <c:pt idx="17">
                  <c:v>2.0400000000000001E-2</c:v>
                </c:pt>
                <c:pt idx="18">
                  <c:v>2.07E-2</c:v>
                </c:pt>
                <c:pt idx="19">
                  <c:v>2.1000000000000001E-2</c:v>
                </c:pt>
                <c:pt idx="20">
                  <c:v>2.1299999999999999E-2</c:v>
                </c:pt>
                <c:pt idx="21">
                  <c:v>2.1499999999999998E-2</c:v>
                </c:pt>
                <c:pt idx="22">
                  <c:v>2.18E-2</c:v>
                </c:pt>
                <c:pt idx="23">
                  <c:v>2.1999999999999999E-2</c:v>
                </c:pt>
                <c:pt idx="24">
                  <c:v>2.2100000000000002E-2</c:v>
                </c:pt>
                <c:pt idx="25">
                  <c:v>2.23E-2</c:v>
                </c:pt>
                <c:pt idx="26">
                  <c:v>2.23E-2</c:v>
                </c:pt>
                <c:pt idx="27">
                  <c:v>2.24E-2</c:v>
                </c:pt>
                <c:pt idx="28">
                  <c:v>2.24E-2</c:v>
                </c:pt>
                <c:pt idx="29">
                  <c:v>2.24E-2</c:v>
                </c:pt>
                <c:pt idx="30">
                  <c:v>2.24E-2</c:v>
                </c:pt>
                <c:pt idx="31">
                  <c:v>2.24E-2</c:v>
                </c:pt>
                <c:pt idx="32">
                  <c:v>2.24E-2</c:v>
                </c:pt>
                <c:pt idx="33">
                  <c:v>2.24E-2</c:v>
                </c:pt>
                <c:pt idx="34">
                  <c:v>2.24E-2</c:v>
                </c:pt>
                <c:pt idx="35">
                  <c:v>2.24E-2</c:v>
                </c:pt>
                <c:pt idx="36">
                  <c:v>2.24E-2</c:v>
                </c:pt>
                <c:pt idx="37">
                  <c:v>2.24E-2</c:v>
                </c:pt>
                <c:pt idx="38">
                  <c:v>2.24E-2</c:v>
                </c:pt>
                <c:pt idx="39">
                  <c:v>2.24E-2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F-4569-8BD4-71031E3E36F1}"/>
            </c:ext>
          </c:extLst>
        </c:ser>
        <c:ser>
          <c:idx val="1"/>
          <c:order val="1"/>
          <c:tx>
            <c:v>BVAL Callable AAA Muni</c:v>
          </c:tx>
          <c:spPr>
            <a:ln w="31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Rates!$G$13:$G$42</c:f>
              <c:numCache>
                <c:formatCode>0.00%</c:formatCode>
                <c:ptCount val="30"/>
                <c:pt idx="0">
                  <c:v>1.0580000000000001E-2</c:v>
                </c:pt>
                <c:pt idx="1">
                  <c:v>1.061E-2</c:v>
                </c:pt>
                <c:pt idx="2">
                  <c:v>1.0749999999999999E-2</c:v>
                </c:pt>
                <c:pt idx="3">
                  <c:v>1.0869999999999999E-2</c:v>
                </c:pt>
                <c:pt idx="4">
                  <c:v>1.1339999999999999E-2</c:v>
                </c:pt>
                <c:pt idx="5">
                  <c:v>1.1849999999999999E-2</c:v>
                </c:pt>
                <c:pt idx="6">
                  <c:v>1.2579999999999999E-2</c:v>
                </c:pt>
                <c:pt idx="7">
                  <c:v>1.3259999999999999E-2</c:v>
                </c:pt>
                <c:pt idx="8">
                  <c:v>1.396E-2</c:v>
                </c:pt>
                <c:pt idx="9">
                  <c:v>1.474E-2</c:v>
                </c:pt>
                <c:pt idx="10">
                  <c:v>1.536E-2</c:v>
                </c:pt>
                <c:pt idx="11">
                  <c:v>1.585E-2</c:v>
                </c:pt>
                <c:pt idx="12">
                  <c:v>1.6320000000000001E-2</c:v>
                </c:pt>
                <c:pt idx="13">
                  <c:v>1.6809999999999999E-2</c:v>
                </c:pt>
                <c:pt idx="14">
                  <c:v>1.7160000000000002E-2</c:v>
                </c:pt>
                <c:pt idx="15">
                  <c:v>1.7569999999999999E-2</c:v>
                </c:pt>
                <c:pt idx="16">
                  <c:v>1.7950000000000001E-2</c:v>
                </c:pt>
                <c:pt idx="17">
                  <c:v>1.821E-2</c:v>
                </c:pt>
                <c:pt idx="18">
                  <c:v>1.8540000000000001E-2</c:v>
                </c:pt>
                <c:pt idx="19">
                  <c:v>1.883E-2</c:v>
                </c:pt>
                <c:pt idx="20">
                  <c:v>1.9199999999999998E-2</c:v>
                </c:pt>
                <c:pt idx="21">
                  <c:v>1.9560000000000001E-2</c:v>
                </c:pt>
                <c:pt idx="22">
                  <c:v>1.983E-2</c:v>
                </c:pt>
                <c:pt idx="23">
                  <c:v>2.009E-2</c:v>
                </c:pt>
                <c:pt idx="24">
                  <c:v>2.0250000000000001E-2</c:v>
                </c:pt>
                <c:pt idx="25">
                  <c:v>2.036E-2</c:v>
                </c:pt>
                <c:pt idx="26">
                  <c:v>2.0500000000000001E-2</c:v>
                </c:pt>
                <c:pt idx="27">
                  <c:v>2.0590000000000001E-2</c:v>
                </c:pt>
                <c:pt idx="28">
                  <c:v>2.0750000000000001E-2</c:v>
                </c:pt>
                <c:pt idx="29">
                  <c:v>2.0840000000000001E-2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F-4569-8BD4-71031E3E36F1}"/>
            </c:ext>
          </c:extLst>
        </c:ser>
        <c:ser>
          <c:idx val="2"/>
          <c:order val="2"/>
          <c:tx>
            <c:v>Adjusted BVAL Muni</c:v>
          </c:tx>
          <c:spPr>
            <a:ln w="63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Rates!$K$13:$K$52</c:f>
              <c:numCache>
                <c:formatCode>0.00%</c:formatCode>
                <c:ptCount val="40"/>
                <c:pt idx="0">
                  <c:v>1.1775540000000001E-2</c:v>
                </c:pt>
                <c:pt idx="1">
                  <c:v>1.1840759999999999E-2</c:v>
                </c:pt>
                <c:pt idx="2">
                  <c:v>1.2029249999999998E-2</c:v>
                </c:pt>
                <c:pt idx="3">
                  <c:v>1.2196139999999998E-2</c:v>
                </c:pt>
                <c:pt idx="4">
                  <c:v>1.27575E-2</c:v>
                </c:pt>
                <c:pt idx="5">
                  <c:v>1.3366799999999998E-2</c:v>
                </c:pt>
                <c:pt idx="6">
                  <c:v>1.4227979999999999E-2</c:v>
                </c:pt>
                <c:pt idx="7">
                  <c:v>1.5036839999999997E-2</c:v>
                </c:pt>
                <c:pt idx="8">
                  <c:v>1.5872520000000001E-2</c:v>
                </c:pt>
                <c:pt idx="9">
                  <c:v>1.6803599999999998E-2</c:v>
                </c:pt>
                <c:pt idx="10">
                  <c:v>1.7556479999999999E-2</c:v>
                </c:pt>
                <c:pt idx="11">
                  <c:v>1.8164099999999999E-2</c:v>
                </c:pt>
                <c:pt idx="12">
                  <c:v>1.8751680000000003E-2</c:v>
                </c:pt>
                <c:pt idx="13">
                  <c:v>1.9365119999999996E-2</c:v>
                </c:pt>
                <c:pt idx="14">
                  <c:v>1.9819800000000002E-2</c:v>
                </c:pt>
                <c:pt idx="15">
                  <c:v>2.0346059999999996E-2</c:v>
                </c:pt>
                <c:pt idx="16">
                  <c:v>2.0839950000000003E-2</c:v>
                </c:pt>
                <c:pt idx="17">
                  <c:v>2.119644E-2</c:v>
                </c:pt>
                <c:pt idx="18">
                  <c:v>2.1636180000000001E-2</c:v>
                </c:pt>
                <c:pt idx="19">
                  <c:v>2.2031099999999998E-2</c:v>
                </c:pt>
                <c:pt idx="20">
                  <c:v>2.2521599999999999E-2</c:v>
                </c:pt>
                <c:pt idx="21">
                  <c:v>2.3002559999999998E-2</c:v>
                </c:pt>
                <c:pt idx="22">
                  <c:v>2.3379570000000002E-2</c:v>
                </c:pt>
                <c:pt idx="23">
                  <c:v>2.3746379999999997E-2</c:v>
                </c:pt>
                <c:pt idx="24">
                  <c:v>2.399625E-2</c:v>
                </c:pt>
                <c:pt idx="25">
                  <c:v>2.418768E-2</c:v>
                </c:pt>
                <c:pt idx="26">
                  <c:v>2.4415500000000003E-2</c:v>
                </c:pt>
                <c:pt idx="27">
                  <c:v>2.4584459999999999E-2</c:v>
                </c:pt>
                <c:pt idx="28">
                  <c:v>2.4837750000000002E-2</c:v>
                </c:pt>
                <c:pt idx="29">
                  <c:v>2.5007999999999999E-2</c:v>
                </c:pt>
                <c:pt idx="30">
                  <c:v>2.5257999999999999E-2</c:v>
                </c:pt>
                <c:pt idx="31">
                  <c:v>2.5507999999999999E-2</c:v>
                </c:pt>
                <c:pt idx="32">
                  <c:v>2.5758E-2</c:v>
                </c:pt>
                <c:pt idx="33">
                  <c:v>2.6008E-2</c:v>
                </c:pt>
                <c:pt idx="34">
                  <c:v>2.6258E-2</c:v>
                </c:pt>
                <c:pt idx="35">
                  <c:v>2.6508E-2</c:v>
                </c:pt>
                <c:pt idx="36">
                  <c:v>2.6758000000000001E-2</c:v>
                </c:pt>
                <c:pt idx="37">
                  <c:v>2.7008000000000001E-2</c:v>
                </c:pt>
                <c:pt idx="38">
                  <c:v>2.7258000000000001E-2</c:v>
                </c:pt>
                <c:pt idx="39">
                  <c:v>2.7508000000000001E-2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1F-4569-8BD4-71031E3E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61824"/>
        <c:axId val="354758872"/>
      </c:lineChart>
      <c:catAx>
        <c:axId val="3547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58872"/>
        <c:crosses val="autoZero"/>
        <c:auto val="1"/>
        <c:lblAlgn val="ctr"/>
        <c:lblOffset val="100"/>
        <c:noMultiLvlLbl val="0"/>
      </c:catAx>
      <c:valAx>
        <c:axId val="35475887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70635834552302"/>
          <c:y val="0.91639527292590961"/>
          <c:w val="0.61349662319877996"/>
          <c:h val="4.847173358649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solidFill>
                  <a:schemeClr val="tx1"/>
                </a:solidFill>
              </a:rPr>
              <a:t> Bond</a:t>
            </a:r>
          </a:p>
        </c:rich>
      </c:tx>
      <c:layout>
        <c:manualLayout>
          <c:xMode val="edge"/>
          <c:yMode val="edge"/>
          <c:x val="0.43643003204481096"/>
          <c:y val="3.8833779798143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6424719637318064"/>
          <c:w val="0.8756581370329547"/>
          <c:h val="0.68810772126434605"/>
        </c:manualLayout>
      </c:layout>
      <c:barChart>
        <c:barDir val="col"/>
        <c:grouping val="stacked"/>
        <c:varyColors val="0"/>
        <c:ser>
          <c:idx val="0"/>
          <c:order val="0"/>
          <c:tx>
            <c:v>Par Bond Balance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Bond!$J$93:$AW$93</c:f>
              <c:numCache>
                <c:formatCode>#,##0.00_);\(#,##0.00\)</c:formatCode>
                <c:ptCount val="40"/>
                <c:pt idx="0">
                  <c:v>90.70614310897102</c:v>
                </c:pt>
                <c:pt idx="1">
                  <c:v>90.70614310897102</c:v>
                </c:pt>
                <c:pt idx="2">
                  <c:v>90.70614310897102</c:v>
                </c:pt>
                <c:pt idx="3">
                  <c:v>90.70614310897102</c:v>
                </c:pt>
                <c:pt idx="4">
                  <c:v>90.70614310897102</c:v>
                </c:pt>
                <c:pt idx="5">
                  <c:v>90.70614310897102</c:v>
                </c:pt>
                <c:pt idx="6">
                  <c:v>90.70614310897102</c:v>
                </c:pt>
                <c:pt idx="7">
                  <c:v>90.70614310897102</c:v>
                </c:pt>
                <c:pt idx="8">
                  <c:v>90.70614310897102</c:v>
                </c:pt>
                <c:pt idx="9">
                  <c:v>90.70614310897102</c:v>
                </c:pt>
                <c:pt idx="10">
                  <c:v>88.799567165023618</c:v>
                </c:pt>
                <c:pt idx="11">
                  <c:v>86.835793942757789</c:v>
                </c:pt>
                <c:pt idx="12">
                  <c:v>84.813107523823987</c:v>
                </c:pt>
                <c:pt idx="13">
                  <c:v>82.729740512322181</c:v>
                </c:pt>
                <c:pt idx="14">
                  <c:v>80.583872490475315</c:v>
                </c:pt>
                <c:pt idx="15">
                  <c:v>78.373628427973031</c:v>
                </c:pt>
                <c:pt idx="16">
                  <c:v>76.097077043595689</c:v>
                </c:pt>
                <c:pt idx="17">
                  <c:v>73.752229117687023</c:v>
                </c:pt>
                <c:pt idx="18">
                  <c:v>71.337035754001093</c:v>
                </c:pt>
                <c:pt idx="19">
                  <c:v>68.849386589404588</c:v>
                </c:pt>
                <c:pt idx="20">
                  <c:v>66.28710794987019</c:v>
                </c:pt>
                <c:pt idx="21">
                  <c:v>63.647960951149763</c:v>
                </c:pt>
                <c:pt idx="22">
                  <c:v>60.929639542467726</c:v>
                </c:pt>
                <c:pt idx="23">
                  <c:v>58.129768491525233</c:v>
                </c:pt>
                <c:pt idx="24">
                  <c:v>55.24590130905446</c:v>
                </c:pt>
                <c:pt idx="25">
                  <c:v>52.275518111109562</c:v>
                </c:pt>
                <c:pt idx="26">
                  <c:v>49.216023417226317</c:v>
                </c:pt>
                <c:pt idx="27">
                  <c:v>46.064743882526571</c:v>
                </c:pt>
                <c:pt idx="28">
                  <c:v>42.818925961785837</c:v>
                </c:pt>
                <c:pt idx="29">
                  <c:v>39.475733503422873</c:v>
                </c:pt>
                <c:pt idx="30">
                  <c:v>36.032245271309023</c:v>
                </c:pt>
                <c:pt idx="31">
                  <c:v>32.485452392231757</c:v>
                </c:pt>
                <c:pt idx="32">
                  <c:v>28.832255726782169</c:v>
                </c:pt>
                <c:pt idx="33">
                  <c:v>25.069463161369093</c:v>
                </c:pt>
                <c:pt idx="34">
                  <c:v>21.193786818993633</c:v>
                </c:pt>
                <c:pt idx="35">
                  <c:v>17.201840186346907</c:v>
                </c:pt>
                <c:pt idx="36">
                  <c:v>13.090135154720778</c:v>
                </c:pt>
                <c:pt idx="37">
                  <c:v>8.8550789721458649</c:v>
                </c:pt>
                <c:pt idx="38">
                  <c:v>4.4929711040937041</c:v>
                </c:pt>
                <c:pt idx="39">
                  <c:v>-2.2204460492503131E-14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5-4E28-95A0-B20AA3109C71}"/>
            </c:ext>
          </c:extLst>
        </c:ser>
        <c:ser>
          <c:idx val="1"/>
          <c:order val="1"/>
          <c:tx>
            <c:v>Unamortized Premium - Economic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Bond!$J$94:$AW$94</c:f>
              <c:numCache>
                <c:formatCode>0.00_);\(0.00\)</c:formatCode>
                <c:ptCount val="40"/>
                <c:pt idx="0">
                  <c:v>9.0451344030558545</c:v>
                </c:pt>
                <c:pt idx="1">
                  <c:v>8.7902623465664647</c:v>
                </c:pt>
                <c:pt idx="2">
                  <c:v>8.5290886758279925</c:v>
                </c:pt>
                <c:pt idx="3">
                  <c:v>8.2614575858350321</c:v>
                </c:pt>
                <c:pt idx="4">
                  <c:v>7.9872094193628982</c:v>
                </c:pt>
                <c:pt idx="5">
                  <c:v>7.7061805717230101</c:v>
                </c:pt>
                <c:pt idx="6">
                  <c:v>7.4182033931633669</c:v>
                </c:pt>
                <c:pt idx="7">
                  <c:v>7.123106088855863</c:v>
                </c:pt>
                <c:pt idx="8">
                  <c:v>6.8207126164109013</c:v>
                </c:pt>
                <c:pt idx="9">
                  <c:v>6.510842580858025</c:v>
                </c:pt>
                <c:pt idx="10">
                  <c:v>6.1933111270300429</c:v>
                </c:pt>
                <c:pt idx="11">
                  <c:v>5.8779867456017314</c:v>
                </c:pt>
                <c:pt idx="12">
                  <c:v>5.565225743084639</c:v>
                </c:pt>
                <c:pt idx="13">
                  <c:v>5.2554022876574038</c:v>
                </c:pt>
                <c:pt idx="14">
                  <c:v>4.9489091223524184</c:v>
                </c:pt>
                <c:pt idx="15">
                  <c:v>4.6461583040226202</c:v>
                </c:pt>
                <c:pt idx="16">
                  <c:v>4.3475819689702604</c:v>
                </c:pt>
                <c:pt idx="17">
                  <c:v>4.0536331261487391</c:v>
                </c:pt>
                <c:pt idx="18">
                  <c:v>3.7647864788782357</c:v>
                </c:pt>
                <c:pt idx="19">
                  <c:v>3.481539276047485</c:v>
                </c:pt>
                <c:pt idx="20">
                  <c:v>3.204412193805652</c:v>
                </c:pt>
                <c:pt idx="21">
                  <c:v>2.9339502487815494</c:v>
                </c:pt>
                <c:pt idx="22">
                  <c:v>2.6707237439014904</c:v>
                </c:pt>
                <c:pt idx="23">
                  <c:v>2.4153292479124673</c:v>
                </c:pt>
                <c:pt idx="24">
                  <c:v>2.1683906097534731</c:v>
                </c:pt>
                <c:pt idx="25">
                  <c:v>1.9305600089555455</c:v>
                </c:pt>
                <c:pt idx="26">
                  <c:v>1.7025190432898043</c:v>
                </c:pt>
                <c:pt idx="27">
                  <c:v>1.4849798549227344</c:v>
                </c:pt>
                <c:pt idx="28">
                  <c:v>1.2786862963791634</c:v>
                </c:pt>
                <c:pt idx="29">
                  <c:v>1.084415137656265</c:v>
                </c:pt>
                <c:pt idx="30">
                  <c:v>0.90297731587556029</c:v>
                </c:pt>
                <c:pt idx="31">
                  <c:v>0.73521922890550684</c:v>
                </c:pt>
                <c:pt idx="32">
                  <c:v>0.58202407443399906</c:v>
                </c:pt>
                <c:pt idx="33">
                  <c:v>0.44431323601851602</c:v>
                </c:pt>
                <c:pt idx="34">
                  <c:v>0.32304771769149099</c:v>
                </c:pt>
                <c:pt idx="35">
                  <c:v>0.21922962874996799</c:v>
                </c:pt>
                <c:pt idx="36">
                  <c:v>0.13390372041179255</c:v>
                </c:pt>
                <c:pt idx="37">
                  <c:v>6.8158976075324063E-2</c:v>
                </c:pt>
                <c:pt idx="38">
                  <c:v>2.3130256976399366E-2</c:v>
                </c:pt>
                <c:pt idx="39">
                  <c:v>5.0945008212011089E-9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5-4E28-95A0-B20AA3109C71}"/>
            </c:ext>
          </c:extLst>
        </c:ser>
        <c:ser>
          <c:idx val="2"/>
          <c:order val="2"/>
          <c:tx>
            <c:v>Net Construction Account</c:v>
          </c:tx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Bond!$J$95:$AW$95</c:f>
              <c:numCache>
                <c:formatCode>#,##0.00_);\(#,##0.00\)</c:formatCode>
                <c:ptCount val="40"/>
                <c:pt idx="0">
                  <c:v>0.24872248797308316</c:v>
                </c:pt>
                <c:pt idx="1">
                  <c:v>0.50359454446247298</c:v>
                </c:pt>
                <c:pt idx="2">
                  <c:v>0.76476821520094518</c:v>
                </c:pt>
                <c:pt idx="3">
                  <c:v>1.0323993051939055</c:v>
                </c:pt>
                <c:pt idx="4">
                  <c:v>1.3066474716660395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5-4E28-95A0-B20AA310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83233678630406"/>
          <c:y val="0.90892280217550125"/>
          <c:w val="0.65937411669695134"/>
          <c:h val="9.1077197824498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solidFill>
                  <a:sysClr val="windowText" lastClr="000000"/>
                </a:solidFill>
              </a:rPr>
              <a:t>Wifa Loan + W-Bond</a:t>
            </a:r>
          </a:p>
        </c:rich>
      </c:tx>
      <c:layout>
        <c:manualLayout>
          <c:xMode val="edge"/>
          <c:yMode val="edge"/>
          <c:x val="0.40216846710460391"/>
          <c:y val="2.7070756780402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3088448895344393"/>
          <c:w val="0.8756581370329547"/>
          <c:h val="0.69608490686237035"/>
        </c:manualLayout>
      </c:layout>
      <c:barChart>
        <c:barDir val="col"/>
        <c:grouping val="stacked"/>
        <c:varyColors val="0"/>
        <c:ser>
          <c:idx val="3"/>
          <c:order val="0"/>
          <c:tx>
            <c:v>Wifia Loan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val>
            <c:numRef>
              <c:f>'Wifia Loan'!$J$33:$AW$33</c:f>
              <c:numCache>
                <c:formatCode>#,##0.00_);\(#,##0.00\)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48.65</c:v>
                </c:pt>
                <c:pt idx="11">
                  <c:v>48.3</c:v>
                </c:pt>
                <c:pt idx="12">
                  <c:v>47.949999999999996</c:v>
                </c:pt>
                <c:pt idx="13">
                  <c:v>47.599999999999994</c:v>
                </c:pt>
                <c:pt idx="14">
                  <c:v>47.249999999999993</c:v>
                </c:pt>
                <c:pt idx="15">
                  <c:v>46.899999999999991</c:v>
                </c:pt>
                <c:pt idx="16">
                  <c:v>46.899999999999991</c:v>
                </c:pt>
                <c:pt idx="17">
                  <c:v>46.899999999999991</c:v>
                </c:pt>
                <c:pt idx="18">
                  <c:v>46.899999999999991</c:v>
                </c:pt>
                <c:pt idx="19">
                  <c:v>46.899999999999991</c:v>
                </c:pt>
                <c:pt idx="20">
                  <c:v>46.899999999999991</c:v>
                </c:pt>
                <c:pt idx="21">
                  <c:v>46.899999999999991</c:v>
                </c:pt>
                <c:pt idx="22">
                  <c:v>46.899999999999991</c:v>
                </c:pt>
                <c:pt idx="23">
                  <c:v>46.899999999999991</c:v>
                </c:pt>
                <c:pt idx="24">
                  <c:v>46.899999999999991</c:v>
                </c:pt>
                <c:pt idx="25">
                  <c:v>46.899999999999991</c:v>
                </c:pt>
                <c:pt idx="26">
                  <c:v>46.899999999999991</c:v>
                </c:pt>
                <c:pt idx="27">
                  <c:v>46.899999999999991</c:v>
                </c:pt>
                <c:pt idx="28">
                  <c:v>45.106202903308194</c:v>
                </c:pt>
                <c:pt idx="29">
                  <c:v>41.420463058382182</c:v>
                </c:pt>
                <c:pt idx="30">
                  <c:v>37.624151018108385</c:v>
                </c:pt>
                <c:pt idx="31">
                  <c:v>33.71394961662638</c:v>
                </c:pt>
                <c:pt idx="32">
                  <c:v>29.686442173099909</c:v>
                </c:pt>
                <c:pt idx="33">
                  <c:v>25.538109506267649</c:v>
                </c:pt>
                <c:pt idx="34">
                  <c:v>21.615326859430425</c:v>
                </c:pt>
                <c:pt idx="35">
                  <c:v>17.564360733188082</c:v>
                </c:pt>
                <c:pt idx="36">
                  <c:v>13.381365623158473</c:v>
                </c:pt>
                <c:pt idx="37">
                  <c:v>9.0623806598279728</c:v>
                </c:pt>
                <c:pt idx="38">
                  <c:v>4.6033261475975555</c:v>
                </c:pt>
                <c:pt idx="39">
                  <c:v>2.2648549702353193E-13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B-4EEB-ADDA-B0C7C9A0C57C}"/>
            </c:ext>
          </c:extLst>
        </c:ser>
        <c:ser>
          <c:idx val="4"/>
          <c:order val="1"/>
          <c:tx>
            <c:v>W-Commitment</c:v>
          </c:tx>
          <c:spPr>
            <a:noFill/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val>
            <c:numRef>
              <c:f>'W-Bond'!$J$96:$M$96</c:f>
              <c:numCache>
                <c:formatCode>#,##0.00_);\(#,##0.00\)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B-4EEB-ADDA-B0C7C9A0C57C}"/>
            </c:ext>
          </c:extLst>
        </c:ser>
        <c:ser>
          <c:idx val="0"/>
          <c:order val="2"/>
          <c:tx>
            <c:v>Par Bond Balance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'W-Bond'!$J$93:$AW$93</c:f>
              <c:numCache>
                <c:formatCode>#,##0.00_);\(#,##0.00\)</c:formatCode>
                <c:ptCount val="40"/>
                <c:pt idx="0">
                  <c:v>45.504790730125208</c:v>
                </c:pt>
                <c:pt idx="1">
                  <c:v>45.504790730125208</c:v>
                </c:pt>
                <c:pt idx="2">
                  <c:v>45.504790730125208</c:v>
                </c:pt>
                <c:pt idx="3">
                  <c:v>45.504790730125208</c:v>
                </c:pt>
                <c:pt idx="4">
                  <c:v>45.504790730125208</c:v>
                </c:pt>
                <c:pt idx="5">
                  <c:v>45.504790730125208</c:v>
                </c:pt>
                <c:pt idx="6">
                  <c:v>45.504790730125208</c:v>
                </c:pt>
                <c:pt idx="7">
                  <c:v>45.504790730125208</c:v>
                </c:pt>
                <c:pt idx="8">
                  <c:v>45.504790730125208</c:v>
                </c:pt>
                <c:pt idx="9">
                  <c:v>45.504790730125208</c:v>
                </c:pt>
                <c:pt idx="10">
                  <c:v>43.629345638614765</c:v>
                </c:pt>
                <c:pt idx="11">
                  <c:v>41.697637194359011</c:v>
                </c:pt>
                <c:pt idx="12">
                  <c:v>39.707977496775591</c:v>
                </c:pt>
                <c:pt idx="13">
                  <c:v>37.658628008264664</c:v>
                </c:pt>
                <c:pt idx="14">
                  <c:v>35.547798035098403</c:v>
                </c:pt>
                <c:pt idx="15">
                  <c:v>33.373643162737153</c:v>
                </c:pt>
                <c:pt idx="16">
                  <c:v>31.13426364420507</c:v>
                </c:pt>
                <c:pt idx="17">
                  <c:v>28.827702740117026</c:v>
                </c:pt>
                <c:pt idx="18">
                  <c:v>26.451945008906335</c:v>
                </c:pt>
                <c:pt idx="19">
                  <c:v>24.004914545759327</c:v>
                </c:pt>
                <c:pt idx="20">
                  <c:v>21.484473168717912</c:v>
                </c:pt>
                <c:pt idx="21">
                  <c:v>18.888418550365255</c:v>
                </c:pt>
                <c:pt idx="22">
                  <c:v>16.214482293462016</c:v>
                </c:pt>
                <c:pt idx="23">
                  <c:v>13.460327948851685</c:v>
                </c:pt>
                <c:pt idx="24">
                  <c:v>10.623548973903043</c:v>
                </c:pt>
                <c:pt idx="25">
                  <c:v>7.7016666297059349</c:v>
                </c:pt>
                <c:pt idx="26">
                  <c:v>4.692127815182916</c:v>
                </c:pt>
                <c:pt idx="27">
                  <c:v>1.5923028362242051</c:v>
                </c:pt>
                <c:pt idx="28">
                  <c:v>-4.6629367034256575E-15</c:v>
                </c:pt>
                <c:pt idx="29">
                  <c:v>-4.6629367034256575E-15</c:v>
                </c:pt>
                <c:pt idx="30">
                  <c:v>-4.6629367034256575E-15</c:v>
                </c:pt>
                <c:pt idx="31">
                  <c:v>-4.6629367034256575E-15</c:v>
                </c:pt>
                <c:pt idx="32">
                  <c:v>-4.6629367034256575E-15</c:v>
                </c:pt>
                <c:pt idx="33">
                  <c:v>-4.6629367034256575E-15</c:v>
                </c:pt>
                <c:pt idx="34">
                  <c:v>-4.6629367034256575E-15</c:v>
                </c:pt>
                <c:pt idx="35">
                  <c:v>-4.6629367034256575E-15</c:v>
                </c:pt>
                <c:pt idx="36">
                  <c:v>-4.6629367034256575E-15</c:v>
                </c:pt>
                <c:pt idx="37">
                  <c:v>-4.6629367034256575E-15</c:v>
                </c:pt>
                <c:pt idx="38">
                  <c:v>-4.6629367034256575E-15</c:v>
                </c:pt>
                <c:pt idx="39">
                  <c:v>-4.6629367034256575E-15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B-4EEB-ADDA-B0C7C9A0C57C}"/>
            </c:ext>
          </c:extLst>
        </c:ser>
        <c:ser>
          <c:idx val="1"/>
          <c:order val="3"/>
          <c:tx>
            <c:v>Unamortized Premium - Economic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'W-Bond'!$J$94:$AW$94</c:f>
              <c:numCache>
                <c:formatCode>0.00_);\(0.00\)</c:formatCode>
                <c:ptCount val="40"/>
                <c:pt idx="0">
                  <c:v>5.2784459277103153</c:v>
                </c:pt>
                <c:pt idx="1">
                  <c:v>5.0568016685029349</c:v>
                </c:pt>
                <c:pt idx="2">
                  <c:v>4.8301665873630952</c:v>
                </c:pt>
                <c:pt idx="3">
                  <c:v>4.5984283046440027</c:v>
                </c:pt>
                <c:pt idx="4">
                  <c:v>4.361471910216892</c:v>
                </c:pt>
                <c:pt idx="5">
                  <c:v>4.1191799064914676</c:v>
                </c:pt>
                <c:pt idx="6">
                  <c:v>3.8714321501533817</c:v>
                </c:pt>
                <c:pt idx="7">
                  <c:v>3.6181057925897449</c:v>
                </c:pt>
                <c:pt idx="8">
                  <c:v>3.3590752189732243</c:v>
                </c:pt>
                <c:pt idx="9">
                  <c:v>3.094211985974475</c:v>
                </c:pt>
                <c:pt idx="10">
                  <c:v>2.8233847580719953</c:v>
                </c:pt>
                <c:pt idx="11">
                  <c:v>2.5604927060287253</c:v>
                </c:pt>
                <c:pt idx="12">
                  <c:v>2.3061355121892859</c:v>
                </c:pt>
                <c:pt idx="13">
                  <c:v>2.0609389922202155</c:v>
                </c:pt>
                <c:pt idx="14">
                  <c:v>1.8255560624643721</c:v>
                </c:pt>
                <c:pt idx="15">
                  <c:v>1.6006677404445568</c:v>
                </c:pt>
                <c:pt idx="16">
                  <c:v>1.3869841796039211</c:v>
                </c:pt>
                <c:pt idx="17">
                  <c:v>1.1852457394052429</c:v>
                </c:pt>
                <c:pt idx="18">
                  <c:v>0.99622409194701689</c:v>
                </c:pt>
                <c:pt idx="19">
                  <c:v>0.82072336629131826</c:v>
                </c:pt>
                <c:pt idx="20">
                  <c:v>0.65958133173639411</c:v>
                </c:pt>
                <c:pt idx="21">
                  <c:v>0.51367062130621122</c:v>
                </c:pt>
                <c:pt idx="22">
                  <c:v>0.38389999676975606</c:v>
                </c:pt>
                <c:pt idx="23">
                  <c:v>0.27121565654460511</c:v>
                </c:pt>
                <c:pt idx="24">
                  <c:v>0.17660258788241912</c:v>
                </c:pt>
                <c:pt idx="25">
                  <c:v>0.10108596477836773</c:v>
                </c:pt>
                <c:pt idx="26">
                  <c:v>4.5732593092395746E-2</c:v>
                </c:pt>
                <c:pt idx="27">
                  <c:v>1.1652404417436202E-2</c:v>
                </c:pt>
                <c:pt idx="28">
                  <c:v>2.7841307037590468E-10</c:v>
                </c:pt>
                <c:pt idx="29">
                  <c:v>2.846820655260545E-10</c:v>
                </c:pt>
                <c:pt idx="30">
                  <c:v>2.9109222128465749E-10</c:v>
                </c:pt>
                <c:pt idx="31">
                  <c:v>2.9764671620216738E-10</c:v>
                </c:pt>
                <c:pt idx="32">
                  <c:v>3.0434880040129237E-10</c:v>
                </c:pt>
                <c:pt idx="33">
                  <c:v>3.1120179718860627E-10</c:v>
                </c:pt>
                <c:pt idx="34">
                  <c:v>3.1820910470244899E-10</c:v>
                </c:pt>
                <c:pt idx="35">
                  <c:v>3.2537419759793283E-10</c:v>
                </c:pt>
                <c:pt idx="36">
                  <c:v>3.3270062876989083E-10</c:v>
                </c:pt>
                <c:pt idx="37">
                  <c:v>3.4019203111462111E-10</c:v>
                </c:pt>
                <c:pt idx="38">
                  <c:v>3.4785211933130081E-10</c:v>
                </c:pt>
                <c:pt idx="39">
                  <c:v>3.5568469176396303E-10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B-4EEB-ADDA-B0C7C9A0C57C}"/>
            </c:ext>
          </c:extLst>
        </c:ser>
        <c:ser>
          <c:idx val="2"/>
          <c:order val="4"/>
          <c:tx>
            <c:v>Net Construction Account</c:v>
          </c:tx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'W-Bond'!$J$95:$AW$95</c:f>
              <c:numCache>
                <c:formatCode>#,##0.00_);\(#,##0.00\)</c:formatCode>
                <c:ptCount val="40"/>
                <c:pt idx="0">
                  <c:v>0.21676334216446946</c:v>
                </c:pt>
                <c:pt idx="1">
                  <c:v>0.43840760137184986</c:v>
                </c:pt>
                <c:pt idx="2">
                  <c:v>0.66504268251168952</c:v>
                </c:pt>
                <c:pt idx="3">
                  <c:v>0.8967809652307821</c:v>
                </c:pt>
                <c:pt idx="4">
                  <c:v>1.1337373596578928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2B-4EEB-ADDA-B0C7C9A0C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71824230799775E-2"/>
          <c:y val="0.90262823943123627"/>
          <c:w val="0.78801345328583894"/>
          <c:h val="8.5771729990061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Applicable Rate</a:t>
            </a:r>
            <a:r>
              <a:rPr lang="en-US" sz="1600" baseline="0"/>
              <a:t> Curves</a:t>
            </a:r>
            <a:endParaRPr lang="en-US" sz="1600"/>
          </a:p>
        </c:rich>
      </c:tx>
      <c:layout>
        <c:manualLayout>
          <c:xMode val="edge"/>
          <c:yMode val="edge"/>
          <c:x val="0.33975805309718948"/>
          <c:y val="4.2553191489361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71966867717455E-2"/>
          <c:y val="0.13330620637217022"/>
          <c:w val="0.89254139626466833"/>
          <c:h val="0.69869164406211604"/>
        </c:manualLayout>
      </c:layout>
      <c:lineChart>
        <c:grouping val="standard"/>
        <c:varyColors val="0"/>
        <c:ser>
          <c:idx val="0"/>
          <c:order val="0"/>
          <c:tx>
            <c:v>UST SLGS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Rates!$C$13:$C$52</c:f>
              <c:numCache>
                <c:formatCode>0.00%</c:formatCode>
                <c:ptCount val="40"/>
                <c:pt idx="0">
                  <c:v>1.55E-2</c:v>
                </c:pt>
                <c:pt idx="1">
                  <c:v>1.6E-2</c:v>
                </c:pt>
                <c:pt idx="2">
                  <c:v>1.6199999999999999E-2</c:v>
                </c:pt>
                <c:pt idx="3">
                  <c:v>1.6299999999999999E-2</c:v>
                </c:pt>
                <c:pt idx="4">
                  <c:v>1.6400000000000001E-2</c:v>
                </c:pt>
                <c:pt idx="5">
                  <c:v>1.6899999999999998E-2</c:v>
                </c:pt>
                <c:pt idx="6">
                  <c:v>1.7399999999999999E-2</c:v>
                </c:pt>
                <c:pt idx="7">
                  <c:v>1.7600000000000001E-2</c:v>
                </c:pt>
                <c:pt idx="8">
                  <c:v>1.78E-2</c:v>
                </c:pt>
                <c:pt idx="9">
                  <c:v>1.7999999999999999E-2</c:v>
                </c:pt>
                <c:pt idx="10">
                  <c:v>1.83E-2</c:v>
                </c:pt>
                <c:pt idx="11">
                  <c:v>1.8599999999999998E-2</c:v>
                </c:pt>
                <c:pt idx="12">
                  <c:v>1.89E-2</c:v>
                </c:pt>
                <c:pt idx="13">
                  <c:v>1.9199999999999998E-2</c:v>
                </c:pt>
                <c:pt idx="14">
                  <c:v>1.95E-2</c:v>
                </c:pt>
                <c:pt idx="15">
                  <c:v>1.9800000000000002E-2</c:v>
                </c:pt>
                <c:pt idx="16">
                  <c:v>2.01E-2</c:v>
                </c:pt>
                <c:pt idx="17">
                  <c:v>2.0400000000000001E-2</c:v>
                </c:pt>
                <c:pt idx="18">
                  <c:v>2.07E-2</c:v>
                </c:pt>
                <c:pt idx="19">
                  <c:v>2.1000000000000001E-2</c:v>
                </c:pt>
                <c:pt idx="20">
                  <c:v>2.1299999999999999E-2</c:v>
                </c:pt>
                <c:pt idx="21">
                  <c:v>2.1499999999999998E-2</c:v>
                </c:pt>
                <c:pt idx="22">
                  <c:v>2.18E-2</c:v>
                </c:pt>
                <c:pt idx="23">
                  <c:v>2.1999999999999999E-2</c:v>
                </c:pt>
                <c:pt idx="24">
                  <c:v>2.2100000000000002E-2</c:v>
                </c:pt>
                <c:pt idx="25">
                  <c:v>2.23E-2</c:v>
                </c:pt>
                <c:pt idx="26">
                  <c:v>2.23E-2</c:v>
                </c:pt>
                <c:pt idx="27">
                  <c:v>2.24E-2</c:v>
                </c:pt>
                <c:pt idx="28">
                  <c:v>2.24E-2</c:v>
                </c:pt>
                <c:pt idx="29">
                  <c:v>2.24E-2</c:v>
                </c:pt>
                <c:pt idx="30">
                  <c:v>2.24E-2</c:v>
                </c:pt>
                <c:pt idx="31">
                  <c:v>2.24E-2</c:v>
                </c:pt>
                <c:pt idx="32">
                  <c:v>2.24E-2</c:v>
                </c:pt>
                <c:pt idx="33">
                  <c:v>2.24E-2</c:v>
                </c:pt>
                <c:pt idx="34">
                  <c:v>2.24E-2</c:v>
                </c:pt>
                <c:pt idx="35">
                  <c:v>2.24E-2</c:v>
                </c:pt>
                <c:pt idx="36">
                  <c:v>2.24E-2</c:v>
                </c:pt>
                <c:pt idx="37">
                  <c:v>2.24E-2</c:v>
                </c:pt>
                <c:pt idx="38">
                  <c:v>2.24E-2</c:v>
                </c:pt>
                <c:pt idx="39">
                  <c:v>2.24E-2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A-4DD4-BF0B-A30FE9E5D86C}"/>
            </c:ext>
          </c:extLst>
        </c:ser>
        <c:ser>
          <c:idx val="1"/>
          <c:order val="1"/>
          <c:tx>
            <c:v>BVAL Callable AAA Muni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Rates!$G$13:$G$42</c:f>
              <c:numCache>
                <c:formatCode>0.00%</c:formatCode>
                <c:ptCount val="30"/>
                <c:pt idx="0">
                  <c:v>1.0580000000000001E-2</c:v>
                </c:pt>
                <c:pt idx="1">
                  <c:v>1.061E-2</c:v>
                </c:pt>
                <c:pt idx="2">
                  <c:v>1.0749999999999999E-2</c:v>
                </c:pt>
                <c:pt idx="3">
                  <c:v>1.0869999999999999E-2</c:v>
                </c:pt>
                <c:pt idx="4">
                  <c:v>1.1339999999999999E-2</c:v>
                </c:pt>
                <c:pt idx="5">
                  <c:v>1.1849999999999999E-2</c:v>
                </c:pt>
                <c:pt idx="6">
                  <c:v>1.2579999999999999E-2</c:v>
                </c:pt>
                <c:pt idx="7">
                  <c:v>1.3259999999999999E-2</c:v>
                </c:pt>
                <c:pt idx="8">
                  <c:v>1.396E-2</c:v>
                </c:pt>
                <c:pt idx="9">
                  <c:v>1.474E-2</c:v>
                </c:pt>
                <c:pt idx="10">
                  <c:v>1.536E-2</c:v>
                </c:pt>
                <c:pt idx="11">
                  <c:v>1.585E-2</c:v>
                </c:pt>
                <c:pt idx="12">
                  <c:v>1.6320000000000001E-2</c:v>
                </c:pt>
                <c:pt idx="13">
                  <c:v>1.6809999999999999E-2</c:v>
                </c:pt>
                <c:pt idx="14">
                  <c:v>1.7160000000000002E-2</c:v>
                </c:pt>
                <c:pt idx="15">
                  <c:v>1.7569999999999999E-2</c:v>
                </c:pt>
                <c:pt idx="16">
                  <c:v>1.7950000000000001E-2</c:v>
                </c:pt>
                <c:pt idx="17">
                  <c:v>1.821E-2</c:v>
                </c:pt>
                <c:pt idx="18">
                  <c:v>1.8540000000000001E-2</c:v>
                </c:pt>
                <c:pt idx="19">
                  <c:v>1.883E-2</c:v>
                </c:pt>
                <c:pt idx="20">
                  <c:v>1.9199999999999998E-2</c:v>
                </c:pt>
                <c:pt idx="21">
                  <c:v>1.9560000000000001E-2</c:v>
                </c:pt>
                <c:pt idx="22">
                  <c:v>1.983E-2</c:v>
                </c:pt>
                <c:pt idx="23">
                  <c:v>2.009E-2</c:v>
                </c:pt>
                <c:pt idx="24">
                  <c:v>2.0250000000000001E-2</c:v>
                </c:pt>
                <c:pt idx="25">
                  <c:v>2.036E-2</c:v>
                </c:pt>
                <c:pt idx="26">
                  <c:v>2.0500000000000001E-2</c:v>
                </c:pt>
                <c:pt idx="27">
                  <c:v>2.0590000000000001E-2</c:v>
                </c:pt>
                <c:pt idx="28">
                  <c:v>2.0750000000000001E-2</c:v>
                </c:pt>
                <c:pt idx="29">
                  <c:v>2.0840000000000001E-2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A-4DD4-BF0B-A30FE9E5D86C}"/>
            </c:ext>
          </c:extLst>
        </c:ser>
        <c:ser>
          <c:idx val="2"/>
          <c:order val="2"/>
          <c:tx>
            <c:v>Adjusted BVAL Muni</c:v>
          </c:tx>
          <c:spPr>
            <a:ln w="158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Rates!$K$13:$K$52</c:f>
              <c:numCache>
                <c:formatCode>0.00%</c:formatCode>
                <c:ptCount val="40"/>
                <c:pt idx="0">
                  <c:v>1.1775540000000001E-2</c:v>
                </c:pt>
                <c:pt idx="1">
                  <c:v>1.1840759999999999E-2</c:v>
                </c:pt>
                <c:pt idx="2">
                  <c:v>1.2029249999999998E-2</c:v>
                </c:pt>
                <c:pt idx="3">
                  <c:v>1.2196139999999998E-2</c:v>
                </c:pt>
                <c:pt idx="4">
                  <c:v>1.27575E-2</c:v>
                </c:pt>
                <c:pt idx="5">
                  <c:v>1.3366799999999998E-2</c:v>
                </c:pt>
                <c:pt idx="6">
                  <c:v>1.4227979999999999E-2</c:v>
                </c:pt>
                <c:pt idx="7">
                  <c:v>1.5036839999999997E-2</c:v>
                </c:pt>
                <c:pt idx="8">
                  <c:v>1.5872520000000001E-2</c:v>
                </c:pt>
                <c:pt idx="9">
                  <c:v>1.6803599999999998E-2</c:v>
                </c:pt>
                <c:pt idx="10">
                  <c:v>1.7556479999999999E-2</c:v>
                </c:pt>
                <c:pt idx="11">
                  <c:v>1.8164099999999999E-2</c:v>
                </c:pt>
                <c:pt idx="12">
                  <c:v>1.8751680000000003E-2</c:v>
                </c:pt>
                <c:pt idx="13">
                  <c:v>1.9365119999999996E-2</c:v>
                </c:pt>
                <c:pt idx="14">
                  <c:v>1.9819800000000002E-2</c:v>
                </c:pt>
                <c:pt idx="15">
                  <c:v>2.0346059999999996E-2</c:v>
                </c:pt>
                <c:pt idx="16">
                  <c:v>2.0839950000000003E-2</c:v>
                </c:pt>
                <c:pt idx="17">
                  <c:v>2.119644E-2</c:v>
                </c:pt>
                <c:pt idx="18">
                  <c:v>2.1636180000000001E-2</c:v>
                </c:pt>
                <c:pt idx="19">
                  <c:v>2.2031099999999998E-2</c:v>
                </c:pt>
                <c:pt idx="20">
                  <c:v>2.2521599999999999E-2</c:v>
                </c:pt>
                <c:pt idx="21">
                  <c:v>2.3002559999999998E-2</c:v>
                </c:pt>
                <c:pt idx="22">
                  <c:v>2.3379570000000002E-2</c:v>
                </c:pt>
                <c:pt idx="23">
                  <c:v>2.3746379999999997E-2</c:v>
                </c:pt>
                <c:pt idx="24">
                  <c:v>2.399625E-2</c:v>
                </c:pt>
                <c:pt idx="25">
                  <c:v>2.418768E-2</c:v>
                </c:pt>
                <c:pt idx="26">
                  <c:v>2.4415500000000003E-2</c:v>
                </c:pt>
                <c:pt idx="27">
                  <c:v>2.4584459999999999E-2</c:v>
                </c:pt>
                <c:pt idx="28">
                  <c:v>2.4837750000000002E-2</c:v>
                </c:pt>
                <c:pt idx="29">
                  <c:v>2.5007999999999999E-2</c:v>
                </c:pt>
                <c:pt idx="30">
                  <c:v>2.5257999999999999E-2</c:v>
                </c:pt>
                <c:pt idx="31">
                  <c:v>2.5507999999999999E-2</c:v>
                </c:pt>
                <c:pt idx="32">
                  <c:v>2.5758E-2</c:v>
                </c:pt>
                <c:pt idx="33">
                  <c:v>2.6008E-2</c:v>
                </c:pt>
                <c:pt idx="34">
                  <c:v>2.6258E-2</c:v>
                </c:pt>
                <c:pt idx="35">
                  <c:v>2.6508E-2</c:v>
                </c:pt>
                <c:pt idx="36">
                  <c:v>2.6758000000000001E-2</c:v>
                </c:pt>
                <c:pt idx="37">
                  <c:v>2.7008000000000001E-2</c:v>
                </c:pt>
                <c:pt idx="38">
                  <c:v>2.7258000000000001E-2</c:v>
                </c:pt>
                <c:pt idx="39">
                  <c:v>2.7508000000000001E-2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8A-4DD4-BF0B-A30FE9E5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761824"/>
        <c:axId val="354758872"/>
      </c:lineChart>
      <c:catAx>
        <c:axId val="3547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58872"/>
        <c:crosses val="autoZero"/>
        <c:auto val="1"/>
        <c:lblAlgn val="ctr"/>
        <c:lblOffset val="100"/>
        <c:noMultiLvlLbl val="0"/>
      </c:catAx>
      <c:valAx>
        <c:axId val="35475887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7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85253601105604"/>
          <c:y val="0.90285865862511872"/>
          <c:w val="0.54235046614167992"/>
          <c:h val="4.8471733586493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Benchmark Bond</a:t>
            </a:r>
          </a:p>
        </c:rich>
      </c:tx>
      <c:layout>
        <c:manualLayout>
          <c:xMode val="edge"/>
          <c:yMode val="edge"/>
          <c:x val="0.43896614767244624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0"/>
          <c:order val="0"/>
          <c:tx>
            <c:v>Par Bond Balance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Bond!$J$93:$AW$93</c:f>
              <c:numCache>
                <c:formatCode>#,##0.00_);\(#,##0.00\)</c:formatCode>
                <c:ptCount val="40"/>
                <c:pt idx="0">
                  <c:v>90.70614310897102</c:v>
                </c:pt>
                <c:pt idx="1">
                  <c:v>90.70614310897102</c:v>
                </c:pt>
                <c:pt idx="2">
                  <c:v>90.70614310897102</c:v>
                </c:pt>
                <c:pt idx="3">
                  <c:v>90.70614310897102</c:v>
                </c:pt>
                <c:pt idx="4">
                  <c:v>90.70614310897102</c:v>
                </c:pt>
                <c:pt idx="5">
                  <c:v>90.70614310897102</c:v>
                </c:pt>
                <c:pt idx="6">
                  <c:v>90.70614310897102</c:v>
                </c:pt>
                <c:pt idx="7">
                  <c:v>90.70614310897102</c:v>
                </c:pt>
                <c:pt idx="8">
                  <c:v>90.70614310897102</c:v>
                </c:pt>
                <c:pt idx="9">
                  <c:v>90.70614310897102</c:v>
                </c:pt>
                <c:pt idx="10">
                  <c:v>88.799567165023618</c:v>
                </c:pt>
                <c:pt idx="11">
                  <c:v>86.835793942757789</c:v>
                </c:pt>
                <c:pt idx="12">
                  <c:v>84.813107523823987</c:v>
                </c:pt>
                <c:pt idx="13">
                  <c:v>82.729740512322181</c:v>
                </c:pt>
                <c:pt idx="14">
                  <c:v>80.583872490475315</c:v>
                </c:pt>
                <c:pt idx="15">
                  <c:v>78.373628427973031</c:v>
                </c:pt>
                <c:pt idx="16">
                  <c:v>76.097077043595689</c:v>
                </c:pt>
                <c:pt idx="17">
                  <c:v>73.752229117687023</c:v>
                </c:pt>
                <c:pt idx="18">
                  <c:v>71.337035754001093</c:v>
                </c:pt>
                <c:pt idx="19">
                  <c:v>68.849386589404588</c:v>
                </c:pt>
                <c:pt idx="20">
                  <c:v>66.28710794987019</c:v>
                </c:pt>
                <c:pt idx="21">
                  <c:v>63.647960951149763</c:v>
                </c:pt>
                <c:pt idx="22">
                  <c:v>60.929639542467726</c:v>
                </c:pt>
                <c:pt idx="23">
                  <c:v>58.129768491525233</c:v>
                </c:pt>
                <c:pt idx="24">
                  <c:v>55.24590130905446</c:v>
                </c:pt>
                <c:pt idx="25">
                  <c:v>52.275518111109562</c:v>
                </c:pt>
                <c:pt idx="26">
                  <c:v>49.216023417226317</c:v>
                </c:pt>
                <c:pt idx="27">
                  <c:v>46.064743882526571</c:v>
                </c:pt>
                <c:pt idx="28">
                  <c:v>42.818925961785837</c:v>
                </c:pt>
                <c:pt idx="29">
                  <c:v>39.475733503422873</c:v>
                </c:pt>
                <c:pt idx="30">
                  <c:v>36.032245271309023</c:v>
                </c:pt>
                <c:pt idx="31">
                  <c:v>32.485452392231757</c:v>
                </c:pt>
                <c:pt idx="32">
                  <c:v>28.832255726782169</c:v>
                </c:pt>
                <c:pt idx="33">
                  <c:v>25.069463161369093</c:v>
                </c:pt>
                <c:pt idx="34">
                  <c:v>21.193786818993633</c:v>
                </c:pt>
                <c:pt idx="35">
                  <c:v>17.201840186346907</c:v>
                </c:pt>
                <c:pt idx="36">
                  <c:v>13.090135154720778</c:v>
                </c:pt>
                <c:pt idx="37">
                  <c:v>8.8550789721458649</c:v>
                </c:pt>
                <c:pt idx="38">
                  <c:v>4.4929711040937041</c:v>
                </c:pt>
                <c:pt idx="39">
                  <c:v>-2.2204460492503131E-14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0-44E6-8A92-8ADF497DB8DC}"/>
            </c:ext>
          </c:extLst>
        </c:ser>
        <c:ser>
          <c:idx val="1"/>
          <c:order val="1"/>
          <c:tx>
            <c:v>Unamortized Premium - Economic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Bond!$J$94:$AW$94</c:f>
              <c:numCache>
                <c:formatCode>0.00_);\(0.00\)</c:formatCode>
                <c:ptCount val="40"/>
                <c:pt idx="0">
                  <c:v>9.0451344030558545</c:v>
                </c:pt>
                <c:pt idx="1">
                  <c:v>8.7902623465664647</c:v>
                </c:pt>
                <c:pt idx="2">
                  <c:v>8.5290886758279925</c:v>
                </c:pt>
                <c:pt idx="3">
                  <c:v>8.2614575858350321</c:v>
                </c:pt>
                <c:pt idx="4">
                  <c:v>7.9872094193628982</c:v>
                </c:pt>
                <c:pt idx="5">
                  <c:v>7.7061805717230101</c:v>
                </c:pt>
                <c:pt idx="6">
                  <c:v>7.4182033931633669</c:v>
                </c:pt>
                <c:pt idx="7">
                  <c:v>7.123106088855863</c:v>
                </c:pt>
                <c:pt idx="8">
                  <c:v>6.8207126164109013</c:v>
                </c:pt>
                <c:pt idx="9">
                  <c:v>6.510842580858025</c:v>
                </c:pt>
                <c:pt idx="10">
                  <c:v>6.1933111270300429</c:v>
                </c:pt>
                <c:pt idx="11">
                  <c:v>5.8779867456017314</c:v>
                </c:pt>
                <c:pt idx="12">
                  <c:v>5.565225743084639</c:v>
                </c:pt>
                <c:pt idx="13">
                  <c:v>5.2554022876574038</c:v>
                </c:pt>
                <c:pt idx="14">
                  <c:v>4.9489091223524184</c:v>
                </c:pt>
                <c:pt idx="15">
                  <c:v>4.6461583040226202</c:v>
                </c:pt>
                <c:pt idx="16">
                  <c:v>4.3475819689702604</c:v>
                </c:pt>
                <c:pt idx="17">
                  <c:v>4.0536331261487391</c:v>
                </c:pt>
                <c:pt idx="18">
                  <c:v>3.7647864788782357</c:v>
                </c:pt>
                <c:pt idx="19">
                  <c:v>3.481539276047485</c:v>
                </c:pt>
                <c:pt idx="20">
                  <c:v>3.204412193805652</c:v>
                </c:pt>
                <c:pt idx="21">
                  <c:v>2.9339502487815494</c:v>
                </c:pt>
                <c:pt idx="22">
                  <c:v>2.6707237439014904</c:v>
                </c:pt>
                <c:pt idx="23">
                  <c:v>2.4153292479124673</c:v>
                </c:pt>
                <c:pt idx="24">
                  <c:v>2.1683906097534731</c:v>
                </c:pt>
                <c:pt idx="25">
                  <c:v>1.9305600089555455</c:v>
                </c:pt>
                <c:pt idx="26">
                  <c:v>1.7025190432898043</c:v>
                </c:pt>
                <c:pt idx="27">
                  <c:v>1.4849798549227344</c:v>
                </c:pt>
                <c:pt idx="28">
                  <c:v>1.2786862963791634</c:v>
                </c:pt>
                <c:pt idx="29">
                  <c:v>1.084415137656265</c:v>
                </c:pt>
                <c:pt idx="30">
                  <c:v>0.90297731587556029</c:v>
                </c:pt>
                <c:pt idx="31">
                  <c:v>0.73521922890550684</c:v>
                </c:pt>
                <c:pt idx="32">
                  <c:v>0.58202407443399906</c:v>
                </c:pt>
                <c:pt idx="33">
                  <c:v>0.44431323601851602</c:v>
                </c:pt>
                <c:pt idx="34">
                  <c:v>0.32304771769149099</c:v>
                </c:pt>
                <c:pt idx="35">
                  <c:v>0.21922962874996799</c:v>
                </c:pt>
                <c:pt idx="36">
                  <c:v>0.13390372041179255</c:v>
                </c:pt>
                <c:pt idx="37">
                  <c:v>6.8158976075324063E-2</c:v>
                </c:pt>
                <c:pt idx="38">
                  <c:v>2.3130256976399366E-2</c:v>
                </c:pt>
                <c:pt idx="39">
                  <c:v>5.0945008212011089E-9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0-44E6-8A92-8ADF497DB8DC}"/>
            </c:ext>
          </c:extLst>
        </c:ser>
        <c:ser>
          <c:idx val="2"/>
          <c:order val="2"/>
          <c:tx>
            <c:v>Net Construction Account</c:v>
          </c:tx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Bond!$J$95:$AW$95</c:f>
              <c:numCache>
                <c:formatCode>#,##0.00_);\(#,##0.00\)</c:formatCode>
                <c:ptCount val="40"/>
                <c:pt idx="0">
                  <c:v>0.24872248797308316</c:v>
                </c:pt>
                <c:pt idx="1">
                  <c:v>0.50359454446247298</c:v>
                </c:pt>
                <c:pt idx="2">
                  <c:v>0.76476821520094518</c:v>
                </c:pt>
                <c:pt idx="3">
                  <c:v>1.0323993051939055</c:v>
                </c:pt>
                <c:pt idx="4">
                  <c:v>1.3066474716660395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3"/>
          <c:order val="3"/>
          <c:tx>
            <c:v>Bond Debt Service</c:v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Bond!$J$97:$AW$97</c:f>
              <c:numCache>
                <c:formatCode>#,##0.00_);\(#,##0.00\)</c:formatCode>
                <c:ptCount val="40"/>
                <c:pt idx="0">
                  <c:v>2.7211842932691308</c:v>
                </c:pt>
                <c:pt idx="1">
                  <c:v>2.7211842932691308</c:v>
                </c:pt>
                <c:pt idx="2">
                  <c:v>2.7211842932691308</c:v>
                </c:pt>
                <c:pt idx="3">
                  <c:v>2.7211842932691308</c:v>
                </c:pt>
                <c:pt idx="4">
                  <c:v>2.7211842932691308</c:v>
                </c:pt>
                <c:pt idx="5">
                  <c:v>2.7211842932691308</c:v>
                </c:pt>
                <c:pt idx="6">
                  <c:v>2.7211842932691308</c:v>
                </c:pt>
                <c:pt idx="7">
                  <c:v>2.7211842932691308</c:v>
                </c:pt>
                <c:pt idx="8">
                  <c:v>2.7211842932691308</c:v>
                </c:pt>
                <c:pt idx="9">
                  <c:v>2.7211842932691308</c:v>
                </c:pt>
                <c:pt idx="10">
                  <c:v>4.627760237216533</c:v>
                </c:pt>
                <c:pt idx="11">
                  <c:v>4.6277602372165374</c:v>
                </c:pt>
                <c:pt idx="12">
                  <c:v>4.6277602372165294</c:v>
                </c:pt>
                <c:pt idx="13">
                  <c:v>4.627760237216533</c:v>
                </c:pt>
                <c:pt idx="14">
                  <c:v>4.6277602372165356</c:v>
                </c:pt>
                <c:pt idx="15">
                  <c:v>4.6277602372165374</c:v>
                </c:pt>
                <c:pt idx="16">
                  <c:v>4.6277602372165338</c:v>
                </c:pt>
                <c:pt idx="17">
                  <c:v>4.6277602372165321</c:v>
                </c:pt>
                <c:pt idx="18">
                  <c:v>4.6277602372165374</c:v>
                </c:pt>
                <c:pt idx="19">
                  <c:v>4.6277602372165365</c:v>
                </c:pt>
                <c:pt idx="20">
                  <c:v>4.6277602372165321</c:v>
                </c:pt>
                <c:pt idx="21">
                  <c:v>4.6277602372165321</c:v>
                </c:pt>
                <c:pt idx="22">
                  <c:v>4.6277602372165338</c:v>
                </c:pt>
                <c:pt idx="23">
                  <c:v>4.6277602372165285</c:v>
                </c:pt>
                <c:pt idx="24">
                  <c:v>4.6277602372165294</c:v>
                </c:pt>
                <c:pt idx="25">
                  <c:v>4.6277602372165365</c:v>
                </c:pt>
                <c:pt idx="26">
                  <c:v>4.6277602372165347</c:v>
                </c:pt>
                <c:pt idx="27">
                  <c:v>4.6277602372165356</c:v>
                </c:pt>
                <c:pt idx="28">
                  <c:v>4.6277602372165356</c:v>
                </c:pt>
                <c:pt idx="29">
                  <c:v>4.6277602372165392</c:v>
                </c:pt>
                <c:pt idx="30">
                  <c:v>4.6277602372165392</c:v>
                </c:pt>
                <c:pt idx="31">
                  <c:v>4.6277602372165392</c:v>
                </c:pt>
                <c:pt idx="32">
                  <c:v>4.627760237216541</c:v>
                </c:pt>
                <c:pt idx="33">
                  <c:v>4.6277602372165401</c:v>
                </c:pt>
                <c:pt idx="34">
                  <c:v>4.6277602372165347</c:v>
                </c:pt>
                <c:pt idx="35">
                  <c:v>4.6277602372165374</c:v>
                </c:pt>
                <c:pt idx="36">
                  <c:v>4.6277602372165356</c:v>
                </c:pt>
                <c:pt idx="37">
                  <c:v>4.6277602372165365</c:v>
                </c:pt>
                <c:pt idx="38">
                  <c:v>4.6277602372165374</c:v>
                </c:pt>
                <c:pt idx="39">
                  <c:v>4.6277602372165383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0-44E6-8A92-8ADF497DB8DC}"/>
            </c:ext>
          </c:extLst>
        </c:ser>
        <c:ser>
          <c:idx val="4"/>
          <c:order val="4"/>
          <c:tx>
            <c:v>Net Debt Service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Bond!$J$98:$AW$98</c:f>
              <c:numCache>
                <c:formatCode>#,##0.00_);\(#,##0.00\)</c:formatCode>
                <c:ptCount val="40"/>
                <c:pt idx="0">
                  <c:v>1.0811842932691313</c:v>
                </c:pt>
                <c:pt idx="1">
                  <c:v>1.0811842932691313</c:v>
                </c:pt>
                <c:pt idx="2">
                  <c:v>1.0811842932691313</c:v>
                </c:pt>
                <c:pt idx="3">
                  <c:v>1.0811842932691313</c:v>
                </c:pt>
                <c:pt idx="4">
                  <c:v>1.0811842932691313</c:v>
                </c:pt>
                <c:pt idx="5">
                  <c:v>2.7211842932691308</c:v>
                </c:pt>
                <c:pt idx="6">
                  <c:v>2.7211842932691308</c:v>
                </c:pt>
                <c:pt idx="7">
                  <c:v>2.7211842932691308</c:v>
                </c:pt>
                <c:pt idx="8">
                  <c:v>2.7211842932691308</c:v>
                </c:pt>
                <c:pt idx="9">
                  <c:v>2.7211842932691308</c:v>
                </c:pt>
                <c:pt idx="10">
                  <c:v>4.627760237216533</c:v>
                </c:pt>
                <c:pt idx="11">
                  <c:v>4.6277602372165374</c:v>
                </c:pt>
                <c:pt idx="12">
                  <c:v>4.6277602372165294</c:v>
                </c:pt>
                <c:pt idx="13">
                  <c:v>4.627760237216533</c:v>
                </c:pt>
                <c:pt idx="14">
                  <c:v>4.6277602372165356</c:v>
                </c:pt>
                <c:pt idx="15">
                  <c:v>4.6277602372165374</c:v>
                </c:pt>
                <c:pt idx="16">
                  <c:v>4.6277602372165338</c:v>
                </c:pt>
                <c:pt idx="17">
                  <c:v>4.6277602372165321</c:v>
                </c:pt>
                <c:pt idx="18">
                  <c:v>4.6277602372165374</c:v>
                </c:pt>
                <c:pt idx="19">
                  <c:v>4.6277602372165365</c:v>
                </c:pt>
                <c:pt idx="20">
                  <c:v>4.6277602372165321</c:v>
                </c:pt>
                <c:pt idx="21">
                  <c:v>4.6277602372165321</c:v>
                </c:pt>
                <c:pt idx="22">
                  <c:v>4.6277602372165338</c:v>
                </c:pt>
                <c:pt idx="23">
                  <c:v>4.6277602372165285</c:v>
                </c:pt>
                <c:pt idx="24">
                  <c:v>4.6277602372165294</c:v>
                </c:pt>
                <c:pt idx="25">
                  <c:v>4.6277602372165365</c:v>
                </c:pt>
                <c:pt idx="26">
                  <c:v>4.6277602372165347</c:v>
                </c:pt>
                <c:pt idx="27">
                  <c:v>4.6277602372165356</c:v>
                </c:pt>
                <c:pt idx="28">
                  <c:v>4.6277602372165356</c:v>
                </c:pt>
                <c:pt idx="29">
                  <c:v>4.6277602372165392</c:v>
                </c:pt>
                <c:pt idx="30">
                  <c:v>4.6277602372165392</c:v>
                </c:pt>
                <c:pt idx="31">
                  <c:v>4.6277602372165392</c:v>
                </c:pt>
                <c:pt idx="32">
                  <c:v>4.627760237216541</c:v>
                </c:pt>
                <c:pt idx="33">
                  <c:v>4.6277602372165401</c:v>
                </c:pt>
                <c:pt idx="34">
                  <c:v>4.6277602372165347</c:v>
                </c:pt>
                <c:pt idx="35">
                  <c:v>4.6277602372165374</c:v>
                </c:pt>
                <c:pt idx="36">
                  <c:v>4.6277602372165356</c:v>
                </c:pt>
                <c:pt idx="37">
                  <c:v>4.6277602372165365</c:v>
                </c:pt>
                <c:pt idx="38">
                  <c:v>4.6277602372165374</c:v>
                </c:pt>
                <c:pt idx="39">
                  <c:v>4.6277602372165383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60-44E6-8A92-8ADF497D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35696"/>
        <c:axId val="613137008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613137008"/>
        <c:scaling>
          <c:orientation val="minMax"/>
          <c:max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135696"/>
        <c:crosses val="max"/>
        <c:crossBetween val="between"/>
      </c:valAx>
      <c:catAx>
        <c:axId val="613135696"/>
        <c:scaling>
          <c:orientation val="minMax"/>
        </c:scaling>
        <c:delete val="1"/>
        <c:axPos val="b"/>
        <c:majorTickMark val="out"/>
        <c:minorTickMark val="none"/>
        <c:tickLblPos val="nextTo"/>
        <c:crossAx val="61313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Loan + W-Bond</a:t>
            </a:r>
          </a:p>
        </c:rich>
      </c:tx>
      <c:layout>
        <c:manualLayout>
          <c:xMode val="edge"/>
          <c:yMode val="edge"/>
          <c:x val="0.43896614767244624"/>
          <c:y val="4.790418559363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966603701622412E-2"/>
          <c:y val="0.1567744313861183"/>
          <c:w val="0.8756581370329547"/>
          <c:h val="0.69608503357567897"/>
        </c:manualLayout>
      </c:layout>
      <c:barChart>
        <c:barDir val="col"/>
        <c:grouping val="stacked"/>
        <c:varyColors val="0"/>
        <c:ser>
          <c:idx val="3"/>
          <c:order val="0"/>
          <c:tx>
            <c:v>Wifia Loan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val>
            <c:numRef>
              <c:f>'Wifia Loan'!$J$33:$AW$33</c:f>
              <c:numCache>
                <c:formatCode>#,##0.00_);\(#,##0.00\)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48.65</c:v>
                </c:pt>
                <c:pt idx="11">
                  <c:v>48.3</c:v>
                </c:pt>
                <c:pt idx="12">
                  <c:v>47.949999999999996</c:v>
                </c:pt>
                <c:pt idx="13">
                  <c:v>47.599999999999994</c:v>
                </c:pt>
                <c:pt idx="14">
                  <c:v>47.249999999999993</c:v>
                </c:pt>
                <c:pt idx="15">
                  <c:v>46.899999999999991</c:v>
                </c:pt>
                <c:pt idx="16">
                  <c:v>46.899999999999991</c:v>
                </c:pt>
                <c:pt idx="17">
                  <c:v>46.899999999999991</c:v>
                </c:pt>
                <c:pt idx="18">
                  <c:v>46.899999999999991</c:v>
                </c:pt>
                <c:pt idx="19">
                  <c:v>46.899999999999991</c:v>
                </c:pt>
                <c:pt idx="20">
                  <c:v>46.899999999999991</c:v>
                </c:pt>
                <c:pt idx="21">
                  <c:v>46.899999999999991</c:v>
                </c:pt>
                <c:pt idx="22">
                  <c:v>46.899999999999991</c:v>
                </c:pt>
                <c:pt idx="23">
                  <c:v>46.899999999999991</c:v>
                </c:pt>
                <c:pt idx="24">
                  <c:v>46.899999999999991</c:v>
                </c:pt>
                <c:pt idx="25">
                  <c:v>46.899999999999991</c:v>
                </c:pt>
                <c:pt idx="26">
                  <c:v>46.899999999999991</c:v>
                </c:pt>
                <c:pt idx="27">
                  <c:v>46.899999999999991</c:v>
                </c:pt>
                <c:pt idx="28">
                  <c:v>45.106202903308194</c:v>
                </c:pt>
                <c:pt idx="29">
                  <c:v>41.420463058382182</c:v>
                </c:pt>
                <c:pt idx="30">
                  <c:v>37.624151018108385</c:v>
                </c:pt>
                <c:pt idx="31">
                  <c:v>33.71394961662638</c:v>
                </c:pt>
                <c:pt idx="32">
                  <c:v>29.686442173099909</c:v>
                </c:pt>
                <c:pt idx="33">
                  <c:v>25.538109506267649</c:v>
                </c:pt>
                <c:pt idx="34">
                  <c:v>21.615326859430425</c:v>
                </c:pt>
                <c:pt idx="35">
                  <c:v>17.564360733188082</c:v>
                </c:pt>
                <c:pt idx="36">
                  <c:v>13.381365623158473</c:v>
                </c:pt>
                <c:pt idx="37">
                  <c:v>9.0623806598279728</c:v>
                </c:pt>
                <c:pt idx="38">
                  <c:v>4.6033261475975555</c:v>
                </c:pt>
                <c:pt idx="39">
                  <c:v>2.2648549702353193E-13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20-452C-B8F1-D96B5C42AB3B}"/>
            </c:ext>
          </c:extLst>
        </c:ser>
        <c:ser>
          <c:idx val="4"/>
          <c:order val="1"/>
          <c:tx>
            <c:v>W-Commitment</c:v>
          </c:tx>
          <c:spPr>
            <a:noFill/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val>
            <c:numRef>
              <c:f>'W-Bond'!$J$96:$M$96</c:f>
              <c:numCache>
                <c:formatCode>#,##0.00_);\(#,##0.00\)</c:formatCode>
                <c:ptCount val="4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20-452C-B8F1-D96B5C42AB3B}"/>
            </c:ext>
          </c:extLst>
        </c:ser>
        <c:ser>
          <c:idx val="0"/>
          <c:order val="2"/>
          <c:tx>
            <c:v>Par Bond Balance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'W-Bond'!$J$93:$AW$93</c:f>
              <c:numCache>
                <c:formatCode>#,##0.00_);\(#,##0.00\)</c:formatCode>
                <c:ptCount val="40"/>
                <c:pt idx="0">
                  <c:v>45.504790730125208</c:v>
                </c:pt>
                <c:pt idx="1">
                  <c:v>45.504790730125208</c:v>
                </c:pt>
                <c:pt idx="2">
                  <c:v>45.504790730125208</c:v>
                </c:pt>
                <c:pt idx="3">
                  <c:v>45.504790730125208</c:v>
                </c:pt>
                <c:pt idx="4">
                  <c:v>45.504790730125208</c:v>
                </c:pt>
                <c:pt idx="5">
                  <c:v>45.504790730125208</c:v>
                </c:pt>
                <c:pt idx="6">
                  <c:v>45.504790730125208</c:v>
                </c:pt>
                <c:pt idx="7">
                  <c:v>45.504790730125208</c:v>
                </c:pt>
                <c:pt idx="8">
                  <c:v>45.504790730125208</c:v>
                </c:pt>
                <c:pt idx="9">
                  <c:v>45.504790730125208</c:v>
                </c:pt>
                <c:pt idx="10">
                  <c:v>43.629345638614765</c:v>
                </c:pt>
                <c:pt idx="11">
                  <c:v>41.697637194359011</c:v>
                </c:pt>
                <c:pt idx="12">
                  <c:v>39.707977496775591</c:v>
                </c:pt>
                <c:pt idx="13">
                  <c:v>37.658628008264664</c:v>
                </c:pt>
                <c:pt idx="14">
                  <c:v>35.547798035098403</c:v>
                </c:pt>
                <c:pt idx="15">
                  <c:v>33.373643162737153</c:v>
                </c:pt>
                <c:pt idx="16">
                  <c:v>31.13426364420507</c:v>
                </c:pt>
                <c:pt idx="17">
                  <c:v>28.827702740117026</c:v>
                </c:pt>
                <c:pt idx="18">
                  <c:v>26.451945008906335</c:v>
                </c:pt>
                <c:pt idx="19">
                  <c:v>24.004914545759327</c:v>
                </c:pt>
                <c:pt idx="20">
                  <c:v>21.484473168717912</c:v>
                </c:pt>
                <c:pt idx="21">
                  <c:v>18.888418550365255</c:v>
                </c:pt>
                <c:pt idx="22">
                  <c:v>16.214482293462016</c:v>
                </c:pt>
                <c:pt idx="23">
                  <c:v>13.460327948851685</c:v>
                </c:pt>
                <c:pt idx="24">
                  <c:v>10.623548973903043</c:v>
                </c:pt>
                <c:pt idx="25">
                  <c:v>7.7016666297059349</c:v>
                </c:pt>
                <c:pt idx="26">
                  <c:v>4.692127815182916</c:v>
                </c:pt>
                <c:pt idx="27">
                  <c:v>1.5923028362242051</c:v>
                </c:pt>
                <c:pt idx="28">
                  <c:v>-4.6629367034256575E-15</c:v>
                </c:pt>
                <c:pt idx="29">
                  <c:v>-4.6629367034256575E-15</c:v>
                </c:pt>
                <c:pt idx="30">
                  <c:v>-4.6629367034256575E-15</c:v>
                </c:pt>
                <c:pt idx="31">
                  <c:v>-4.6629367034256575E-15</c:v>
                </c:pt>
                <c:pt idx="32">
                  <c:v>-4.6629367034256575E-15</c:v>
                </c:pt>
                <c:pt idx="33">
                  <c:v>-4.6629367034256575E-15</c:v>
                </c:pt>
                <c:pt idx="34">
                  <c:v>-4.6629367034256575E-15</c:v>
                </c:pt>
                <c:pt idx="35">
                  <c:v>-4.6629367034256575E-15</c:v>
                </c:pt>
                <c:pt idx="36">
                  <c:v>-4.6629367034256575E-15</c:v>
                </c:pt>
                <c:pt idx="37">
                  <c:v>-4.6629367034256575E-15</c:v>
                </c:pt>
                <c:pt idx="38">
                  <c:v>-4.6629367034256575E-15</c:v>
                </c:pt>
                <c:pt idx="39">
                  <c:v>-4.6629367034256575E-15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0-452C-B8F1-D96B5C42AB3B}"/>
            </c:ext>
          </c:extLst>
        </c:ser>
        <c:ser>
          <c:idx val="1"/>
          <c:order val="3"/>
          <c:tx>
            <c:v>Unamortized Premium - Economic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'W-Bond'!$J$94:$AW$94</c:f>
              <c:numCache>
                <c:formatCode>0.00_);\(0.00\)</c:formatCode>
                <c:ptCount val="40"/>
                <c:pt idx="0">
                  <c:v>5.2784459277103153</c:v>
                </c:pt>
                <c:pt idx="1">
                  <c:v>5.0568016685029349</c:v>
                </c:pt>
                <c:pt idx="2">
                  <c:v>4.8301665873630952</c:v>
                </c:pt>
                <c:pt idx="3">
                  <c:v>4.5984283046440027</c:v>
                </c:pt>
                <c:pt idx="4">
                  <c:v>4.361471910216892</c:v>
                </c:pt>
                <c:pt idx="5">
                  <c:v>4.1191799064914676</c:v>
                </c:pt>
                <c:pt idx="6">
                  <c:v>3.8714321501533817</c:v>
                </c:pt>
                <c:pt idx="7">
                  <c:v>3.6181057925897449</c:v>
                </c:pt>
                <c:pt idx="8">
                  <c:v>3.3590752189732243</c:v>
                </c:pt>
                <c:pt idx="9">
                  <c:v>3.094211985974475</c:v>
                </c:pt>
                <c:pt idx="10">
                  <c:v>2.8233847580719953</c:v>
                </c:pt>
                <c:pt idx="11">
                  <c:v>2.5604927060287253</c:v>
                </c:pt>
                <c:pt idx="12">
                  <c:v>2.3061355121892859</c:v>
                </c:pt>
                <c:pt idx="13">
                  <c:v>2.0609389922202155</c:v>
                </c:pt>
                <c:pt idx="14">
                  <c:v>1.8255560624643721</c:v>
                </c:pt>
                <c:pt idx="15">
                  <c:v>1.6006677404445568</c:v>
                </c:pt>
                <c:pt idx="16">
                  <c:v>1.3869841796039211</c:v>
                </c:pt>
                <c:pt idx="17">
                  <c:v>1.1852457394052429</c:v>
                </c:pt>
                <c:pt idx="18">
                  <c:v>0.99622409194701689</c:v>
                </c:pt>
                <c:pt idx="19">
                  <c:v>0.82072336629131826</c:v>
                </c:pt>
                <c:pt idx="20">
                  <c:v>0.65958133173639411</c:v>
                </c:pt>
                <c:pt idx="21">
                  <c:v>0.51367062130621122</c:v>
                </c:pt>
                <c:pt idx="22">
                  <c:v>0.38389999676975606</c:v>
                </c:pt>
                <c:pt idx="23">
                  <c:v>0.27121565654460511</c:v>
                </c:pt>
                <c:pt idx="24">
                  <c:v>0.17660258788241912</c:v>
                </c:pt>
                <c:pt idx="25">
                  <c:v>0.10108596477836773</c:v>
                </c:pt>
                <c:pt idx="26">
                  <c:v>4.5732593092395746E-2</c:v>
                </c:pt>
                <c:pt idx="27">
                  <c:v>1.1652404417436202E-2</c:v>
                </c:pt>
                <c:pt idx="28">
                  <c:v>2.7841307037590468E-10</c:v>
                </c:pt>
                <c:pt idx="29">
                  <c:v>2.846820655260545E-10</c:v>
                </c:pt>
                <c:pt idx="30">
                  <c:v>2.9109222128465749E-10</c:v>
                </c:pt>
                <c:pt idx="31">
                  <c:v>2.9764671620216738E-10</c:v>
                </c:pt>
                <c:pt idx="32">
                  <c:v>3.0434880040129237E-10</c:v>
                </c:pt>
                <c:pt idx="33">
                  <c:v>3.1120179718860627E-10</c:v>
                </c:pt>
                <c:pt idx="34">
                  <c:v>3.1820910470244899E-10</c:v>
                </c:pt>
                <c:pt idx="35">
                  <c:v>3.2537419759793283E-10</c:v>
                </c:pt>
                <c:pt idx="36">
                  <c:v>3.3270062876989083E-10</c:v>
                </c:pt>
                <c:pt idx="37">
                  <c:v>3.4019203111462111E-10</c:v>
                </c:pt>
                <c:pt idx="38">
                  <c:v>3.4785211933130081E-10</c:v>
                </c:pt>
                <c:pt idx="39">
                  <c:v>3.5568469176396303E-10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0-452C-B8F1-D96B5C42AB3B}"/>
            </c:ext>
          </c:extLst>
        </c:ser>
        <c:ser>
          <c:idx val="2"/>
          <c:order val="4"/>
          <c:tx>
            <c:v>Net Construction Account</c:v>
          </c:tx>
          <c:spPr>
            <a:solidFill>
              <a:schemeClr val="accent3"/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'W-Bond'!$J$95:$AW$95</c:f>
              <c:numCache>
                <c:formatCode>#,##0.00_);\(#,##0.00\)</c:formatCode>
                <c:ptCount val="40"/>
                <c:pt idx="0">
                  <c:v>0.21676334216446946</c:v>
                </c:pt>
                <c:pt idx="1">
                  <c:v>0.43840760137184986</c:v>
                </c:pt>
                <c:pt idx="2">
                  <c:v>0.66504268251168952</c:v>
                </c:pt>
                <c:pt idx="3">
                  <c:v>0.8967809652307821</c:v>
                </c:pt>
                <c:pt idx="4">
                  <c:v>1.1337373596578928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0-452C-B8F1-D96B5C42A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Wifia Benchmark Loan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752232413057927E-2"/>
          <c:y val="0.13761275714866245"/>
          <c:w val="0.87331830207747974"/>
          <c:h val="0.71524670781313493"/>
        </c:manualLayout>
      </c:layout>
      <c:barChart>
        <c:barDir val="col"/>
        <c:grouping val="stacked"/>
        <c:varyColors val="0"/>
        <c:ser>
          <c:idx val="0"/>
          <c:order val="1"/>
          <c:tx>
            <c:v>Wifia Loan Balance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'Wifia Loan'!$J$53:$AW$53</c:f>
              <c:numCache>
                <c:formatCode>#,##0.00_);\(#,##0.00\)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48.65</c:v>
                </c:pt>
                <c:pt idx="11">
                  <c:v>48.3</c:v>
                </c:pt>
                <c:pt idx="12">
                  <c:v>47.949999999999996</c:v>
                </c:pt>
                <c:pt idx="13">
                  <c:v>47.599999999999994</c:v>
                </c:pt>
                <c:pt idx="14">
                  <c:v>47.249999999999993</c:v>
                </c:pt>
                <c:pt idx="15">
                  <c:v>46.899999999999991</c:v>
                </c:pt>
                <c:pt idx="16">
                  <c:v>46.899999999999991</c:v>
                </c:pt>
                <c:pt idx="17">
                  <c:v>46.899999999999991</c:v>
                </c:pt>
                <c:pt idx="18">
                  <c:v>46.899999999999991</c:v>
                </c:pt>
                <c:pt idx="19">
                  <c:v>46.899999999999991</c:v>
                </c:pt>
                <c:pt idx="20">
                  <c:v>46.899999999999991</c:v>
                </c:pt>
                <c:pt idx="21">
                  <c:v>46.899999999999991</c:v>
                </c:pt>
                <c:pt idx="22">
                  <c:v>46.899999999999991</c:v>
                </c:pt>
                <c:pt idx="23">
                  <c:v>46.899999999999991</c:v>
                </c:pt>
                <c:pt idx="24">
                  <c:v>46.899999999999991</c:v>
                </c:pt>
                <c:pt idx="25">
                  <c:v>46.899999999999991</c:v>
                </c:pt>
                <c:pt idx="26">
                  <c:v>46.899999999999991</c:v>
                </c:pt>
                <c:pt idx="27">
                  <c:v>46.899999999999991</c:v>
                </c:pt>
                <c:pt idx="28">
                  <c:v>45.106202903308194</c:v>
                </c:pt>
                <c:pt idx="29">
                  <c:v>41.420463058382182</c:v>
                </c:pt>
                <c:pt idx="30">
                  <c:v>37.624151018108385</c:v>
                </c:pt>
                <c:pt idx="31">
                  <c:v>33.71394961662638</c:v>
                </c:pt>
                <c:pt idx="32">
                  <c:v>29.686442173099909</c:v>
                </c:pt>
                <c:pt idx="33">
                  <c:v>25.538109506267649</c:v>
                </c:pt>
                <c:pt idx="34">
                  <c:v>21.615326859430425</c:v>
                </c:pt>
                <c:pt idx="35">
                  <c:v>17.564360733188082</c:v>
                </c:pt>
                <c:pt idx="36">
                  <c:v>13.381365623158473</c:v>
                </c:pt>
                <c:pt idx="37">
                  <c:v>9.0623806598279728</c:v>
                </c:pt>
                <c:pt idx="38">
                  <c:v>4.6033261475975555</c:v>
                </c:pt>
                <c:pt idx="39">
                  <c:v>2.2648549702353193E-13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D-4077-98C0-6DEDF9E5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0497712"/>
        <c:axId val="680501976"/>
      </c:barChart>
      <c:lineChart>
        <c:grouping val="standard"/>
        <c:varyColors val="0"/>
        <c:ser>
          <c:idx val="4"/>
          <c:order val="0"/>
          <c:tx>
            <c:v>Debt Service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'Wifia Loan'!$J$54:$AW$54</c:f>
              <c:numCache>
                <c:formatCode>0.00_);\(0.00\)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1.0975999999999999</c:v>
                </c:pt>
                <c:pt idx="6">
                  <c:v>1.0975999999999999</c:v>
                </c:pt>
                <c:pt idx="7">
                  <c:v>1.0975999999999999</c:v>
                </c:pt>
                <c:pt idx="8">
                  <c:v>1.0975999999999999</c:v>
                </c:pt>
                <c:pt idx="9">
                  <c:v>1.0975999999999999</c:v>
                </c:pt>
                <c:pt idx="10">
                  <c:v>1.4476</c:v>
                </c:pt>
                <c:pt idx="11">
                  <c:v>1.4397600000000002</c:v>
                </c:pt>
                <c:pt idx="12">
                  <c:v>1.4319199999999999</c:v>
                </c:pt>
                <c:pt idx="13">
                  <c:v>1.42408</c:v>
                </c:pt>
                <c:pt idx="14">
                  <c:v>1.4162399999999997</c:v>
                </c:pt>
                <c:pt idx="15">
                  <c:v>1.4083999999999999</c:v>
                </c:pt>
                <c:pt idx="16">
                  <c:v>1.0505599999999997</c:v>
                </c:pt>
                <c:pt idx="17">
                  <c:v>1.0505599999999997</c:v>
                </c:pt>
                <c:pt idx="18">
                  <c:v>1.0505599999999997</c:v>
                </c:pt>
                <c:pt idx="19">
                  <c:v>1.0505599999999997</c:v>
                </c:pt>
                <c:pt idx="20">
                  <c:v>1.0505599999999997</c:v>
                </c:pt>
                <c:pt idx="21">
                  <c:v>1.0505599999999997</c:v>
                </c:pt>
                <c:pt idx="22">
                  <c:v>1.0505599999999997</c:v>
                </c:pt>
                <c:pt idx="23">
                  <c:v>1.0505599999999997</c:v>
                </c:pt>
                <c:pt idx="24">
                  <c:v>1.0505599999999997</c:v>
                </c:pt>
                <c:pt idx="25">
                  <c:v>1.0505599999999997</c:v>
                </c:pt>
                <c:pt idx="26">
                  <c:v>1.0505599999999997</c:v>
                </c:pt>
                <c:pt idx="27">
                  <c:v>1.0505599999999997</c:v>
                </c:pt>
                <c:pt idx="28">
                  <c:v>2.8443570966917964</c:v>
                </c:pt>
                <c:pt idx="29">
                  <c:v>4.6961187899601153</c:v>
                </c:pt>
                <c:pt idx="30">
                  <c:v>4.7241304127815527</c:v>
                </c:pt>
                <c:pt idx="31">
                  <c:v>4.7529823842876331</c:v>
                </c:pt>
                <c:pt idx="32">
                  <c:v>4.7826999149388989</c:v>
                </c:pt>
                <c:pt idx="33">
                  <c:v>4.8133089715096986</c:v>
                </c:pt>
                <c:pt idx="34">
                  <c:v>4.4948362997776172</c:v>
                </c:pt>
                <c:pt idx="35">
                  <c:v>4.5351494478935841</c:v>
                </c:pt>
                <c:pt idx="36">
                  <c:v>4.5764367904530241</c:v>
                </c:pt>
                <c:pt idx="37">
                  <c:v>4.6187275532892498</c:v>
                </c:pt>
                <c:pt idx="38">
                  <c:v>4.6620518390105632</c:v>
                </c:pt>
                <c:pt idx="39">
                  <c:v>4.7064406533035141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DD-4077-98C0-6DEDF9E57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20072"/>
        <c:axId val="585016464"/>
      </c:lineChart>
      <c:catAx>
        <c:axId val="68049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501976"/>
        <c:crosses val="autoZero"/>
        <c:auto val="1"/>
        <c:lblAlgn val="ctr"/>
        <c:lblOffset val="100"/>
        <c:noMultiLvlLbl val="0"/>
      </c:catAx>
      <c:valAx>
        <c:axId val="6805019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Loan Balance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497712"/>
        <c:crosses val="autoZero"/>
        <c:crossBetween val="between"/>
      </c:valAx>
      <c:valAx>
        <c:axId val="585016464"/>
        <c:scaling>
          <c:orientation val="minMax"/>
          <c:max val="1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Debt Service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_);\(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20072"/>
        <c:crosses val="max"/>
        <c:crossBetween val="between"/>
      </c:valAx>
      <c:catAx>
        <c:axId val="58502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8501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</xdr:row>
      <xdr:rowOff>142875</xdr:rowOff>
    </xdr:from>
    <xdr:to>
      <xdr:col>20</xdr:col>
      <xdr:colOff>142874</xdr:colOff>
      <xdr:row>32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66676</xdr:colOff>
      <xdr:row>28</xdr:row>
      <xdr:rowOff>180975</xdr:rowOff>
    </xdr:from>
    <xdr:to>
      <xdr:col>16</xdr:col>
      <xdr:colOff>447676</xdr:colOff>
      <xdr:row>30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1476" y="6172200"/>
          <a:ext cx="22098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Discounted                Undiscounted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171450</xdr:colOff>
          <xdr:row>13</xdr:row>
          <xdr:rowOff>114300</xdr:rowOff>
        </xdr:from>
        <xdr:to>
          <xdr:col>19</xdr:col>
          <xdr:colOff>285750</xdr:colOff>
          <xdr:row>15</xdr:row>
          <xdr:rowOff>76200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171450</xdr:colOff>
          <xdr:row>16</xdr:row>
          <xdr:rowOff>57150</xdr:rowOff>
        </xdr:from>
        <xdr:to>
          <xdr:col>19</xdr:col>
          <xdr:colOff>285750</xdr:colOff>
          <xdr:row>18</xdr:row>
          <xdr:rowOff>19050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PrintsWithSheet="0"/>
      </xdr:twoCellAnchor>
    </mc:Choice>
    <mc:Fallback/>
  </mc:AlternateContent>
  <xdr:twoCellAnchor>
    <xdr:from>
      <xdr:col>17</xdr:col>
      <xdr:colOff>438150</xdr:colOff>
      <xdr:row>3</xdr:row>
      <xdr:rowOff>133350</xdr:rowOff>
    </xdr:from>
    <xdr:to>
      <xdr:col>19</xdr:col>
      <xdr:colOff>342900</xdr:colOff>
      <xdr:row>7</xdr:row>
      <xdr:rowOff>161925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934575" y="1419225"/>
          <a:ext cx="1162050" cy="838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285751</xdr:colOff>
      <xdr:row>2</xdr:row>
      <xdr:rowOff>142875</xdr:rowOff>
    </xdr:from>
    <xdr:to>
      <xdr:col>28</xdr:col>
      <xdr:colOff>228601</xdr:colOff>
      <xdr:row>12</xdr:row>
      <xdr:rowOff>114300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266700</xdr:colOff>
      <xdr:row>13</xdr:row>
      <xdr:rowOff>28575</xdr:rowOff>
    </xdr:from>
    <xdr:to>
      <xdr:col>28</xdr:col>
      <xdr:colOff>219075</xdr:colOff>
      <xdr:row>22</xdr:row>
      <xdr:rowOff>161925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285750</xdr:colOff>
      <xdr:row>23</xdr:row>
      <xdr:rowOff>28575</xdr:rowOff>
    </xdr:from>
    <xdr:to>
      <xdr:col>28</xdr:col>
      <xdr:colOff>219076</xdr:colOff>
      <xdr:row>32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13</xdr:row>
          <xdr:rowOff>76200</xdr:rowOff>
        </xdr:from>
        <xdr:to>
          <xdr:col>7</xdr:col>
          <xdr:colOff>600075</xdr:colOff>
          <xdr:row>14</xdr:row>
          <xdr:rowOff>161925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15</xdr:row>
          <xdr:rowOff>57150</xdr:rowOff>
        </xdr:from>
        <xdr:to>
          <xdr:col>8</xdr:col>
          <xdr:colOff>0</xdr:colOff>
          <xdr:row>16</xdr:row>
          <xdr:rowOff>133350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-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5</xdr:row>
          <xdr:rowOff>47625</xdr:rowOff>
        </xdr:from>
        <xdr:to>
          <xdr:col>19</xdr:col>
          <xdr:colOff>409575</xdr:colOff>
          <xdr:row>7</xdr:row>
          <xdr:rowOff>76200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Valuation Basis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485775</xdr:colOff>
      <xdr:row>38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C76005-BAA9-44A7-B3D2-270D3E072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54575" cy="73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5</xdr:row>
      <xdr:rowOff>85725</xdr:rowOff>
    </xdr:from>
    <xdr:to>
      <xdr:col>26</xdr:col>
      <xdr:colOff>428626</xdr:colOff>
      <xdr:row>33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476250</xdr:colOff>
      <xdr:row>9</xdr:row>
      <xdr:rowOff>9525</xdr:rowOff>
    </xdr:from>
    <xdr:to>
      <xdr:col>26</xdr:col>
      <xdr:colOff>116255</xdr:colOff>
      <xdr:row>28</xdr:row>
      <xdr:rowOff>152400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82700" y="1914525"/>
          <a:ext cx="2078405" cy="3762375"/>
        </a:xfrm>
        <a:prstGeom prst="rect">
          <a:avLst/>
        </a:prstGeom>
        <a:solidFill>
          <a:schemeClr val="bg1">
            <a:lumMod val="85000"/>
            <a:alpha val="4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i="1">
              <a:solidFill>
                <a:sysClr val="windowText" lastClr="000000"/>
              </a:solidFill>
            </a:rPr>
            <a:t>Extrapolation</a:t>
          </a:r>
        </a:p>
        <a:p>
          <a:pPr algn="ctr"/>
          <a:r>
            <a:rPr lang="en-US" sz="800" i="1">
              <a:solidFill>
                <a:sysClr val="windowText" lastClr="000000"/>
              </a:solidFill>
            </a:rPr>
            <a:t> (Years 31-40)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BondSiz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133600" y="1066800"/>
          <a:ext cx="1114425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6</xdr:col>
      <xdr:colOff>457200</xdr:colOff>
      <xdr:row>2</xdr:row>
      <xdr:rowOff>109537</xdr:rowOff>
    </xdr:from>
    <xdr:to>
      <xdr:col>25</xdr:col>
      <xdr:colOff>238125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8</xdr:row>
      <xdr:rowOff>57150</xdr:rowOff>
    </xdr:from>
    <xdr:to>
      <xdr:col>5</xdr:col>
      <xdr:colOff>85725</xdr:colOff>
      <xdr:row>11</xdr:row>
      <xdr:rowOff>57150</xdr:rowOff>
    </xdr:to>
    <xdr:sp macro="[0]!WALequal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133600" y="1752600"/>
          <a:ext cx="1114425" cy="5715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Equal WAL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133350</xdr:rowOff>
    </xdr:from>
    <xdr:to>
      <xdr:col>5</xdr:col>
      <xdr:colOff>85725</xdr:colOff>
      <xdr:row>7</xdr:row>
      <xdr:rowOff>133350</xdr:rowOff>
    </xdr:to>
    <xdr:sp macro="[0]!BondSiz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28850" y="1066800"/>
          <a:ext cx="1047750" cy="571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  <a:scene3d>
          <a:camera prst="orthographicFront"/>
          <a:lightRig rig="threePt" dir="t"/>
        </a:scene3d>
        <a:sp3d contourW="12700" prstMaterial="matte">
          <a:bevelT w="12700" h="12700"/>
          <a:contourClr>
            <a:schemeClr val="tx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Iterate Bond Size</a:t>
          </a:r>
        </a:p>
      </xdr:txBody>
    </xdr:sp>
    <xdr:clientData/>
  </xdr:twoCellAnchor>
  <xdr:twoCellAnchor>
    <xdr:from>
      <xdr:col>6</xdr:col>
      <xdr:colOff>457200</xdr:colOff>
      <xdr:row>2</xdr:row>
      <xdr:rowOff>109537</xdr:rowOff>
    </xdr:from>
    <xdr:to>
      <xdr:col>25</xdr:col>
      <xdr:colOff>238125</xdr:colOff>
      <xdr:row>23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2</xdr:row>
      <xdr:rowOff>157162</xdr:rowOff>
    </xdr:from>
    <xdr:to>
      <xdr:col>24</xdr:col>
      <xdr:colOff>533400</xdr:colOff>
      <xdr:row>23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mma.msrb.org/ToolsAndResources/BloombergYieldCurve?daily=True" TargetMode="External"/><Relationship Id="rId1" Type="http://schemas.openxmlformats.org/officeDocument/2006/relationships/hyperlink" Target="https://www.treasurydirect.gov/GA-SL/SLGS/selectSLGSDat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D7E6-FE29-4BF1-933E-F23E8F664B41}">
  <sheetPr codeName="Sheet3"/>
  <dimension ref="A1:AA51"/>
  <sheetViews>
    <sheetView showGridLines="0" showRowColHeaders="0" tabSelected="1" zoomScaleNormal="100" workbookViewId="0">
      <selection activeCell="AE23" sqref="AE23"/>
    </sheetView>
  </sheetViews>
  <sheetFormatPr defaultRowHeight="15" x14ac:dyDescent="0.25"/>
  <cols>
    <col min="1" max="8" width="9.140625" style="9"/>
    <col min="9" max="9" width="5.85546875" style="9" customWidth="1"/>
    <col min="10" max="10" width="3.42578125" style="9" customWidth="1"/>
    <col min="11" max="11" width="5.140625" style="9" customWidth="1"/>
    <col min="12" max="18" width="9.140625" style="9"/>
    <col min="19" max="19" width="9.7109375" style="9" customWidth="1"/>
    <col min="20" max="20" width="10.42578125" style="9" customWidth="1"/>
    <col min="21" max="16384" width="9.140625" style="9"/>
  </cols>
  <sheetData>
    <row r="1" spans="2:27" ht="63" customHeight="1" x14ac:dyDescent="0.45">
      <c r="B1" s="105" t="s">
        <v>348</v>
      </c>
    </row>
    <row r="2" spans="2:27" ht="23.25" customHeight="1" x14ac:dyDescent="0.25">
      <c r="B2" s="106" t="s">
        <v>331</v>
      </c>
    </row>
    <row r="3" spans="2:27" x14ac:dyDescent="0.25">
      <c r="B3" s="16" t="s">
        <v>281</v>
      </c>
    </row>
    <row r="4" spans="2:27" ht="17.25" customHeight="1" x14ac:dyDescent="0.25">
      <c r="C4" s="9" t="s">
        <v>282</v>
      </c>
    </row>
    <row r="5" spans="2:27" x14ac:dyDescent="0.25">
      <c r="C5" s="33" t="s">
        <v>319</v>
      </c>
    </row>
    <row r="6" spans="2:27" x14ac:dyDescent="0.25">
      <c r="C6" s="9" t="s">
        <v>339</v>
      </c>
    </row>
    <row r="7" spans="2:27" ht="17.25" customHeight="1" x14ac:dyDescent="0.3">
      <c r="C7" s="122" t="s">
        <v>340</v>
      </c>
      <c r="N7" s="120" t="str">
        <f>IF(G39=1,"   As a % of $100m Financing","   As a % of $49m Wifia Loan")</f>
        <v xml:space="preserve">   As a % of $100m Financing</v>
      </c>
    </row>
    <row r="8" spans="2:27" ht="13.5" customHeight="1" x14ac:dyDescent="0.25">
      <c r="C8" s="9" t="s">
        <v>283</v>
      </c>
    </row>
    <row r="9" spans="2:27" x14ac:dyDescent="0.25">
      <c r="C9" s="9" t="s">
        <v>341</v>
      </c>
    </row>
    <row r="10" spans="2:27" x14ac:dyDescent="0.25">
      <c r="C10" s="9" t="s">
        <v>345</v>
      </c>
      <c r="S10" s="41" t="s">
        <v>223</v>
      </c>
      <c r="T10" s="89">
        <f>Rates!C7</f>
        <v>43808</v>
      </c>
    </row>
    <row r="11" spans="2:27" x14ac:dyDescent="0.25">
      <c r="S11" s="41" t="s">
        <v>308</v>
      </c>
      <c r="T11" s="90">
        <f>Rates!K7</f>
        <v>1.2</v>
      </c>
    </row>
    <row r="12" spans="2:27" x14ac:dyDescent="0.25">
      <c r="B12" s="16" t="s">
        <v>284</v>
      </c>
      <c r="H12" s="117" t="s">
        <v>343</v>
      </c>
      <c r="S12" s="41" t="s">
        <v>285</v>
      </c>
      <c r="T12" s="88" t="str">
        <f>Rates!K8</f>
        <v>Aa3/AA-</v>
      </c>
      <c r="U12" s="85"/>
      <c r="V12" s="85"/>
      <c r="W12" s="86"/>
      <c r="X12" s="85"/>
    </row>
    <row r="13" spans="2:27" x14ac:dyDescent="0.25">
      <c r="C13" s="9" t="s">
        <v>325</v>
      </c>
      <c r="F13" s="34">
        <f>Bond!C14</f>
        <v>2.4724618052960556E-2</v>
      </c>
      <c r="H13" s="121">
        <f>D45</f>
        <v>1</v>
      </c>
      <c r="T13" s="85"/>
      <c r="U13" s="85"/>
      <c r="V13" s="85"/>
      <c r="W13" s="86"/>
      <c r="X13" s="85"/>
    </row>
    <row r="14" spans="2:27" x14ac:dyDescent="0.25">
      <c r="C14" s="9" t="s">
        <v>342</v>
      </c>
      <c r="F14" s="26">
        <f>Bond!C10</f>
        <v>26.712101238991618</v>
      </c>
      <c r="T14" s="85"/>
      <c r="U14" s="85"/>
      <c r="V14" s="87"/>
      <c r="W14" s="87"/>
      <c r="X14" s="87"/>
      <c r="Y14" s="84"/>
      <c r="Z14" s="84"/>
      <c r="AA14" s="84"/>
    </row>
    <row r="15" spans="2:27" x14ac:dyDescent="0.25">
      <c r="C15" s="9" t="s">
        <v>337</v>
      </c>
      <c r="F15" s="34">
        <f>'W-Bond'!C14</f>
        <v>2.2517262347829137E-2</v>
      </c>
      <c r="K15" s="14"/>
      <c r="T15" s="85"/>
      <c r="U15" s="85"/>
      <c r="V15" s="87"/>
      <c r="W15" s="87"/>
      <c r="X15" s="87"/>
      <c r="Y15" s="84"/>
      <c r="Z15" s="84"/>
      <c r="AA15" s="84"/>
    </row>
    <row r="16" spans="2:27" x14ac:dyDescent="0.25">
      <c r="C16" s="9" t="s">
        <v>338</v>
      </c>
      <c r="F16" s="26">
        <f>'W-Bond'!C10</f>
        <v>19.699141661696601</v>
      </c>
      <c r="K16" s="14"/>
      <c r="T16" s="85"/>
      <c r="U16" s="85"/>
      <c r="V16" s="87"/>
      <c r="W16" s="87"/>
      <c r="X16" s="87"/>
      <c r="Y16" s="84"/>
      <c r="Z16" s="84"/>
      <c r="AA16" s="84"/>
    </row>
    <row r="17" spans="3:27" x14ac:dyDescent="0.25">
      <c r="C17" s="9" t="s">
        <v>326</v>
      </c>
      <c r="F17" s="34">
        <f>'Wifia Loan'!C8</f>
        <v>2.24E-2</v>
      </c>
      <c r="K17" s="13"/>
      <c r="T17" s="85"/>
      <c r="U17" s="85"/>
      <c r="V17" s="87"/>
      <c r="W17" s="87"/>
      <c r="X17" s="87"/>
      <c r="Y17" s="84"/>
      <c r="Z17" s="84"/>
      <c r="AA17" s="84"/>
    </row>
    <row r="18" spans="3:27" x14ac:dyDescent="0.25">
      <c r="C18" s="9" t="s">
        <v>291</v>
      </c>
      <c r="F18" s="26">
        <f>'Wifia Loan'!C7</f>
        <v>34</v>
      </c>
      <c r="K18" s="13"/>
      <c r="V18" s="84"/>
      <c r="W18" s="84"/>
      <c r="X18" s="84"/>
      <c r="Y18" s="84"/>
      <c r="Z18" s="84"/>
      <c r="AA18" s="84"/>
    </row>
    <row r="19" spans="3:27" x14ac:dyDescent="0.25">
      <c r="K19" s="13"/>
      <c r="V19" s="84"/>
      <c r="W19" s="84"/>
      <c r="X19" s="84"/>
      <c r="Y19" s="84"/>
      <c r="Z19" s="84"/>
      <c r="AA19" s="84"/>
    </row>
    <row r="20" spans="3:27" x14ac:dyDescent="0.25">
      <c r="C20" s="99" t="s">
        <v>323</v>
      </c>
      <c r="D20" s="100"/>
      <c r="E20" s="100"/>
      <c r="F20" s="100"/>
      <c r="G20" s="100"/>
      <c r="H20" s="100"/>
      <c r="I20" s="100"/>
      <c r="K20" s="13"/>
      <c r="V20" s="84"/>
      <c r="W20" s="84"/>
      <c r="X20" s="84"/>
      <c r="Y20" s="84"/>
      <c r="Z20" s="84"/>
      <c r="AA20" s="84"/>
    </row>
    <row r="21" spans="3:27" x14ac:dyDescent="0.25">
      <c r="C21" s="108"/>
      <c r="D21" s="108"/>
      <c r="E21" s="108"/>
      <c r="F21" s="109" t="s">
        <v>285</v>
      </c>
      <c r="G21" s="109" t="s">
        <v>344</v>
      </c>
      <c r="H21" s="109" t="s">
        <v>320</v>
      </c>
      <c r="I21" s="109" t="s">
        <v>321</v>
      </c>
      <c r="K21" s="13"/>
      <c r="V21" s="84"/>
      <c r="W21" s="84"/>
      <c r="X21" s="84"/>
      <c r="Y21" s="84"/>
      <c r="Z21" s="84"/>
      <c r="AA21" s="84"/>
    </row>
    <row r="22" spans="3:27" x14ac:dyDescent="0.25">
      <c r="C22" s="108" t="s">
        <v>322</v>
      </c>
      <c r="D22" s="108"/>
      <c r="E22" s="108"/>
      <c r="F22" s="102">
        <f>Bond!H85</f>
        <v>166.04465004918734</v>
      </c>
      <c r="G22" s="118">
        <f>'W-Bond'!H85</f>
        <v>73.622107781804019</v>
      </c>
      <c r="H22" s="102">
        <f>'W-Bond'!H123</f>
        <v>80.869960153897267</v>
      </c>
      <c r="I22" s="102">
        <f>F22-G22-H22</f>
        <v>11.552582113486054</v>
      </c>
      <c r="K22" s="13"/>
      <c r="V22" s="84"/>
      <c r="W22" s="84"/>
      <c r="X22" s="84"/>
      <c r="Y22" s="84"/>
      <c r="Z22" s="84"/>
      <c r="AA22" s="84"/>
    </row>
    <row r="23" spans="3:27" x14ac:dyDescent="0.25">
      <c r="C23" s="108" t="s">
        <v>327</v>
      </c>
      <c r="D23" s="108"/>
      <c r="E23" s="108"/>
      <c r="F23" s="102">
        <f>Bond!H86</f>
        <v>157.84465004918735</v>
      </c>
      <c r="G23" s="118">
        <f>'W-Bond'!H86</f>
        <v>69.440107781804016</v>
      </c>
      <c r="H23" s="102">
        <f>H22</f>
        <v>80.869960153897267</v>
      </c>
      <c r="I23" s="110">
        <f t="shared" ref="I23:I24" si="0">F23-G23-H23</f>
        <v>7.5345821134860671</v>
      </c>
      <c r="K23" s="13"/>
      <c r="V23" s="84"/>
      <c r="W23" s="84"/>
      <c r="X23" s="84"/>
      <c r="Y23" s="84"/>
      <c r="Z23" s="84"/>
      <c r="AA23" s="84"/>
    </row>
    <row r="24" spans="3:27" ht="15.75" x14ac:dyDescent="0.25">
      <c r="C24" s="108" t="s">
        <v>328</v>
      </c>
      <c r="D24" s="108"/>
      <c r="E24" s="108"/>
      <c r="F24" s="102">
        <f>Bond!H87</f>
        <v>153.74537605450774</v>
      </c>
      <c r="G24" s="118">
        <f>'W-Bond'!H87</f>
        <v>67.930126531943131</v>
      </c>
      <c r="H24" s="102">
        <f>H23</f>
        <v>80.869960153897267</v>
      </c>
      <c r="I24" s="102">
        <f t="shared" si="0"/>
        <v>4.9452893686673463</v>
      </c>
      <c r="J24" s="45"/>
      <c r="K24" s="46"/>
      <c r="V24" s="84"/>
      <c r="W24" s="84"/>
      <c r="X24" s="84"/>
      <c r="Y24" s="84"/>
      <c r="Z24" s="84"/>
      <c r="AA24" s="84"/>
    </row>
    <row r="25" spans="3:27" ht="15.75" x14ac:dyDescent="0.25">
      <c r="F25" s="101"/>
      <c r="G25" s="101"/>
      <c r="H25" s="101"/>
      <c r="I25" s="45"/>
      <c r="J25" s="45"/>
      <c r="K25" s="46"/>
      <c r="V25" s="84"/>
      <c r="X25" s="84"/>
      <c r="Y25" s="84"/>
      <c r="Z25" s="84"/>
      <c r="AA25" s="84"/>
    </row>
    <row r="26" spans="3:27" ht="15.75" x14ac:dyDescent="0.25">
      <c r="F26" s="101"/>
      <c r="G26" s="101"/>
      <c r="H26" s="101"/>
      <c r="I26" s="45"/>
      <c r="J26" s="45"/>
      <c r="K26" s="46"/>
    </row>
    <row r="27" spans="3:27" ht="15.75" x14ac:dyDescent="0.25">
      <c r="C27" s="99" t="s">
        <v>324</v>
      </c>
      <c r="D27" s="100"/>
      <c r="E27" s="100"/>
      <c r="F27" s="103"/>
      <c r="G27" s="103"/>
      <c r="H27" s="100"/>
      <c r="I27" s="103"/>
      <c r="J27" s="45"/>
      <c r="K27" s="46"/>
    </row>
    <row r="28" spans="3:27" ht="15.75" x14ac:dyDescent="0.25">
      <c r="C28" s="100"/>
      <c r="D28" s="100"/>
      <c r="E28" s="100"/>
      <c r="F28" s="104" t="s">
        <v>285</v>
      </c>
      <c r="G28" s="109" t="s">
        <v>344</v>
      </c>
      <c r="H28" s="104" t="s">
        <v>320</v>
      </c>
      <c r="I28" s="104" t="s">
        <v>321</v>
      </c>
      <c r="J28" s="45"/>
      <c r="K28" s="46"/>
    </row>
    <row r="29" spans="3:27" ht="15.75" x14ac:dyDescent="0.25">
      <c r="C29" s="100" t="s">
        <v>322</v>
      </c>
      <c r="D29" s="100"/>
      <c r="E29" s="100"/>
      <c r="F29" s="102">
        <f>Bond!I85</f>
        <v>99.999999998082089</v>
      </c>
      <c r="G29" s="118">
        <f>'W-Bond'!I85</f>
        <v>49.293131268700954</v>
      </c>
      <c r="H29" s="102">
        <f>'W-Bond'!I123</f>
        <v>41.315673669904641</v>
      </c>
      <c r="I29" s="102">
        <f>F29-G29-H29</f>
        <v>9.3911950594764946</v>
      </c>
      <c r="J29" s="45"/>
      <c r="K29" s="46"/>
    </row>
    <row r="30" spans="3:27" ht="15.75" x14ac:dyDescent="0.25">
      <c r="C30" s="100" t="s">
        <v>327</v>
      </c>
      <c r="D30" s="100"/>
      <c r="E30" s="100"/>
      <c r="F30" s="102">
        <f>Bond!I86</f>
        <v>92.374797562358324</v>
      </c>
      <c r="G30" s="118">
        <f>'W-Bond'!I86</f>
        <v>45.404278026481826</v>
      </c>
      <c r="H30" s="102">
        <f>H29</f>
        <v>41.315673669904641</v>
      </c>
      <c r="I30" s="110">
        <f t="shared" ref="I30:I31" si="1">F30-G30-H30</f>
        <v>5.6548458659718577</v>
      </c>
      <c r="J30" s="45"/>
      <c r="K30" s="46"/>
    </row>
    <row r="31" spans="3:27" ht="15.75" x14ac:dyDescent="0.25">
      <c r="C31" s="100" t="s">
        <v>328</v>
      </c>
      <c r="D31" s="100"/>
      <c r="E31" s="100"/>
      <c r="F31" s="102">
        <f>Bond!I87</f>
        <v>88.561422882961111</v>
      </c>
      <c r="G31" s="118">
        <f>'W-Bond'!I87</f>
        <v>43.998996347516311</v>
      </c>
      <c r="H31" s="102">
        <f>H30</f>
        <v>41.315673669904641</v>
      </c>
      <c r="I31" s="102">
        <f t="shared" si="1"/>
        <v>3.2467528655401594</v>
      </c>
      <c r="J31" s="45"/>
      <c r="K31" s="46"/>
    </row>
    <row r="34" spans="1:11" x14ac:dyDescent="0.25">
      <c r="C34" s="97"/>
      <c r="E34" s="97"/>
      <c r="F34" s="97"/>
      <c r="G34" s="97"/>
      <c r="H34" s="97"/>
      <c r="I34" s="97"/>
      <c r="J34" s="97"/>
      <c r="K34" s="97"/>
    </row>
    <row r="35" spans="1:11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11" x14ac:dyDescent="0.25"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x14ac:dyDescent="0.25">
      <c r="B37" s="107"/>
      <c r="C37" s="107"/>
      <c r="D37" s="107"/>
      <c r="E37" s="107"/>
      <c r="F37" s="107"/>
      <c r="G37" s="97"/>
      <c r="H37" s="97"/>
      <c r="I37" s="97"/>
      <c r="J37" s="97"/>
      <c r="K37" s="97"/>
    </row>
    <row r="38" spans="1:11" x14ac:dyDescent="0.25">
      <c r="A38" s="93"/>
      <c r="B38" s="107"/>
      <c r="C38" s="107"/>
      <c r="D38" s="107"/>
      <c r="E38" s="107"/>
      <c r="F38" s="107"/>
      <c r="G38" s="97"/>
      <c r="H38" s="97"/>
      <c r="I38" s="97"/>
      <c r="J38" s="97"/>
      <c r="K38" s="97"/>
    </row>
    <row r="39" spans="1:11" x14ac:dyDescent="0.25">
      <c r="A39" s="93"/>
      <c r="B39" s="115" t="s">
        <v>262</v>
      </c>
      <c r="C39" s="115"/>
      <c r="D39" s="115">
        <f>I31/G39</f>
        <v>3.2467528655401594</v>
      </c>
      <c r="E39" s="119">
        <f>I24/G39</f>
        <v>4.9452893686673463</v>
      </c>
      <c r="F39" s="115"/>
      <c r="G39" s="97">
        <v>1</v>
      </c>
      <c r="H39" s="97"/>
      <c r="I39" s="97"/>
      <c r="J39" s="97"/>
      <c r="K39" s="97"/>
    </row>
    <row r="40" spans="1:11" x14ac:dyDescent="0.25">
      <c r="A40" s="93"/>
      <c r="B40" s="115"/>
      <c r="C40" s="115"/>
      <c r="D40" s="115">
        <f>(I30-I31)/G39</f>
        <v>2.4080930004316983</v>
      </c>
      <c r="E40" s="115">
        <f>(I23-I24)/G39</f>
        <v>2.5892927448187208</v>
      </c>
      <c r="F40" s="115"/>
      <c r="G40" s="97">
        <f>IF(G39=1,0.49,1)</f>
        <v>0.49</v>
      </c>
      <c r="H40" s="97"/>
      <c r="I40" s="97"/>
      <c r="J40" s="97"/>
      <c r="K40" s="97"/>
    </row>
    <row r="41" spans="1:11" x14ac:dyDescent="0.25">
      <c r="A41" s="93"/>
      <c r="B41" s="115"/>
      <c r="C41" s="115"/>
      <c r="D41" s="115"/>
      <c r="E41" s="115"/>
      <c r="F41" s="115"/>
      <c r="G41" s="97"/>
      <c r="H41" s="97"/>
      <c r="I41" s="97"/>
      <c r="J41" s="97"/>
      <c r="K41" s="97"/>
    </row>
    <row r="42" spans="1:11" x14ac:dyDescent="0.25">
      <c r="A42" s="93"/>
      <c r="B42" s="115" t="s">
        <v>307</v>
      </c>
      <c r="C42" s="115"/>
      <c r="D42" s="115">
        <v>4</v>
      </c>
      <c r="E42" s="115">
        <f>MIN(10,D42+1)</f>
        <v>5</v>
      </c>
      <c r="F42" s="115"/>
      <c r="G42" s="97"/>
      <c r="H42" s="97"/>
      <c r="I42" s="97"/>
      <c r="J42" s="97"/>
      <c r="K42" s="97"/>
    </row>
    <row r="43" spans="1:11" x14ac:dyDescent="0.25">
      <c r="A43" s="93"/>
      <c r="B43" s="115"/>
      <c r="C43" s="115"/>
      <c r="D43" s="115"/>
      <c r="E43" s="115">
        <f>MAX(D42-1,0)</f>
        <v>3</v>
      </c>
      <c r="F43" s="115"/>
      <c r="G43" s="97"/>
      <c r="H43" s="97"/>
      <c r="I43" s="97"/>
      <c r="J43" s="97"/>
      <c r="K43" s="97"/>
    </row>
    <row r="44" spans="1:11" x14ac:dyDescent="0.25">
      <c r="A44" s="93"/>
      <c r="B44" s="115"/>
      <c r="C44" s="115"/>
      <c r="D44" s="115"/>
      <c r="E44" s="115"/>
      <c r="F44" s="115"/>
      <c r="G44" s="97"/>
      <c r="H44" s="97"/>
      <c r="I44" s="97"/>
      <c r="J44" s="97"/>
      <c r="K44" s="97"/>
    </row>
    <row r="45" spans="1:11" x14ac:dyDescent="0.25">
      <c r="B45" s="97" t="s">
        <v>307</v>
      </c>
      <c r="C45" s="97"/>
      <c r="D45" s="116">
        <v>1</v>
      </c>
      <c r="E45" s="116">
        <f>MIN(1,D45+0.1)</f>
        <v>1</v>
      </c>
      <c r="F45" s="97"/>
      <c r="G45" s="97"/>
      <c r="H45" s="97"/>
      <c r="I45" s="97"/>
      <c r="J45" s="97"/>
      <c r="K45" s="97"/>
    </row>
    <row r="46" spans="1:11" x14ac:dyDescent="0.25">
      <c r="B46" s="97"/>
      <c r="C46" s="97"/>
      <c r="D46" s="116"/>
      <c r="E46" s="116">
        <f>MAX(0.51,D45-0.1)</f>
        <v>0.9</v>
      </c>
      <c r="F46" s="97"/>
      <c r="G46" s="97"/>
      <c r="H46" s="97"/>
      <c r="I46" s="97"/>
      <c r="J46" s="97"/>
      <c r="K46" s="97"/>
    </row>
    <row r="47" spans="1:11" x14ac:dyDescent="0.25">
      <c r="B47" s="97"/>
      <c r="C47" s="97"/>
      <c r="D47" s="97"/>
      <c r="E47" s="97"/>
      <c r="F47" s="97"/>
      <c r="G47" s="97"/>
      <c r="H47" s="97"/>
      <c r="I47" s="97"/>
      <c r="J47" s="97"/>
      <c r="K47" s="97"/>
    </row>
    <row r="48" spans="1:11" x14ac:dyDescent="0.25"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2:11" x14ac:dyDescent="0.25">
      <c r="B49" s="97"/>
      <c r="C49" s="97"/>
      <c r="D49" s="97"/>
      <c r="E49" s="97"/>
      <c r="F49" s="97"/>
      <c r="G49" s="97"/>
      <c r="H49" s="97"/>
      <c r="I49" s="97"/>
      <c r="J49" s="97"/>
      <c r="K49" s="97"/>
    </row>
    <row r="50" spans="2:11" x14ac:dyDescent="0.25"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2:11" x14ac:dyDescent="0.25">
      <c r="B51" s="97"/>
      <c r="C51" s="97"/>
      <c r="D51" s="97"/>
      <c r="E51" s="97"/>
      <c r="F51" s="97"/>
      <c r="G51" s="97"/>
      <c r="H51" s="97"/>
      <c r="I51" s="97"/>
      <c r="J51" s="97"/>
      <c r="K51" s="97"/>
    </row>
  </sheetData>
  <conditionalFormatting sqref="U13">
    <cfRule type="colorScale" priority="3">
      <colorScale>
        <cfvo type="num" val="0"/>
        <cfvo type="num" val="1"/>
        <color rgb="FF92D050"/>
        <color rgb="FFFF0000"/>
      </colorScale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Button 12">
              <controlPr defaultSize="0" print="0" autoFill="0" autoPict="0" macro="[0]!Plus">
                <anchor moveWithCells="1" sizeWithCells="1">
                  <from>
                    <xdr:col>18</xdr:col>
                    <xdr:colOff>171450</xdr:colOff>
                    <xdr:row>13</xdr:row>
                    <xdr:rowOff>114300</xdr:rowOff>
                  </from>
                  <to>
                    <xdr:col>19</xdr:col>
                    <xdr:colOff>285750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Button 15">
              <controlPr defaultSize="0" print="0" autoFill="0" autoPict="0" macro="[0]!Minus">
                <anchor moveWithCells="1" sizeWithCells="1">
                  <from>
                    <xdr:col>18</xdr:col>
                    <xdr:colOff>171450</xdr:colOff>
                    <xdr:row>16</xdr:row>
                    <xdr:rowOff>57150</xdr:rowOff>
                  </from>
                  <to>
                    <xdr:col>19</xdr:col>
                    <xdr:colOff>285750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Button 16">
              <controlPr defaultSize="0" print="0" autoFill="0" autoPict="0" macro="[0]!splus">
                <anchor moveWithCells="1" sizeWithCells="1">
                  <from>
                    <xdr:col>6</xdr:col>
                    <xdr:colOff>590550</xdr:colOff>
                    <xdr:row>13</xdr:row>
                    <xdr:rowOff>76200</xdr:rowOff>
                  </from>
                  <to>
                    <xdr:col>7</xdr:col>
                    <xdr:colOff>600075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Button 17">
              <controlPr defaultSize="0" print="0" autoFill="0" autoPict="0" macro="[0]!sminus">
                <anchor moveWithCells="1" sizeWithCells="1">
                  <from>
                    <xdr:col>6</xdr:col>
                    <xdr:colOff>590550</xdr:colOff>
                    <xdr:row>15</xdr:row>
                    <xdr:rowOff>57150</xdr:rowOff>
                  </from>
                  <to>
                    <xdr:col>8</xdr:col>
                    <xdr:colOff>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Button 19">
              <controlPr defaultSize="0" print="0" autoFill="0" autoPict="0" macro="[0]!valbasis">
                <anchor moveWithCells="1" sizeWithCells="1">
                  <from>
                    <xdr:col>18</xdr:col>
                    <xdr:colOff>19050</xdr:colOff>
                    <xdr:row>5</xdr:row>
                    <xdr:rowOff>47625</xdr:rowOff>
                  </from>
                  <to>
                    <xdr:col>19</xdr:col>
                    <xdr:colOff>409575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EAF8-7D56-4036-98FB-3C19113E02A7}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3B84-6C15-474F-A867-7938EC680725}">
  <sheetPr codeName="Sheet1"/>
  <dimension ref="A1:W54"/>
  <sheetViews>
    <sheetView showGridLines="0" topLeftCell="A4" workbookViewId="0">
      <selection activeCell="I34" sqref="I34"/>
    </sheetView>
  </sheetViews>
  <sheetFormatPr defaultRowHeight="15" x14ac:dyDescent="0.25"/>
  <cols>
    <col min="1" max="2" width="9.140625" style="9"/>
    <col min="3" max="3" width="9.140625" style="9" customWidth="1"/>
    <col min="4" max="4" width="9.140625" style="13"/>
    <col min="5" max="20" width="9.140625" style="9"/>
    <col min="21" max="21" width="10.5703125" style="9" bestFit="1" customWidth="1"/>
    <col min="22" max="22" width="9.140625" style="9"/>
    <col min="23" max="23" width="10.5703125" style="9" customWidth="1"/>
    <col min="24" max="16384" width="9.140625" style="9"/>
  </cols>
  <sheetData>
    <row r="1" spans="1:23" ht="28.5" x14ac:dyDescent="0.45">
      <c r="A1" s="25" t="s">
        <v>279</v>
      </c>
    </row>
    <row r="2" spans="1:23" x14ac:dyDescent="0.25">
      <c r="A2" s="9" t="str">
        <f>Summary!B2</f>
        <v xml:space="preserve">InRecap LLC </v>
      </c>
    </row>
    <row r="5" spans="1:23" x14ac:dyDescent="0.25">
      <c r="B5" s="16" t="s">
        <v>222</v>
      </c>
      <c r="E5" s="83" t="s">
        <v>306</v>
      </c>
      <c r="F5" s="16"/>
      <c r="J5" s="16" t="s">
        <v>233</v>
      </c>
    </row>
    <row r="7" spans="1:23" ht="15.75" x14ac:dyDescent="0.25">
      <c r="B7" s="9" t="s">
        <v>223</v>
      </c>
      <c r="C7" s="12">
        <f>'Rate Input'!K11</f>
        <v>43808</v>
      </c>
      <c r="F7" s="9" t="s">
        <v>223</v>
      </c>
      <c r="G7" s="12">
        <f>$C$7</f>
        <v>43808</v>
      </c>
      <c r="J7" s="18"/>
      <c r="K7" s="19">
        <f>1+(0.05*Summary!D42)</f>
        <v>1.2</v>
      </c>
      <c r="V7" s="9" t="s">
        <v>223</v>
      </c>
      <c r="W7" s="64">
        <f>$C$7</f>
        <v>43808</v>
      </c>
    </row>
    <row r="8" spans="1:23" ht="15.75" x14ac:dyDescent="0.25">
      <c r="D8" s="12"/>
      <c r="H8" s="12"/>
      <c r="J8" s="18"/>
      <c r="K8" s="18" t="str">
        <f>VLOOKUP(K7,F43:G53,2,TRUE)</f>
        <v>Aa3/AA-</v>
      </c>
      <c r="V8" s="9" t="s">
        <v>285</v>
      </c>
      <c r="W8" s="65" t="str">
        <f>K8</f>
        <v>Aa3/AA-</v>
      </c>
    </row>
    <row r="9" spans="1:23" x14ac:dyDescent="0.25">
      <c r="B9" s="17" t="s">
        <v>291</v>
      </c>
      <c r="C9" s="17"/>
      <c r="D9" s="54">
        <f>ROUND('Wifia Loan'!C7,0)</f>
        <v>34</v>
      </c>
    </row>
    <row r="10" spans="1:23" x14ac:dyDescent="0.25">
      <c r="B10" s="17" t="s">
        <v>292</v>
      </c>
      <c r="C10" s="17"/>
      <c r="D10" s="55">
        <f>SUM(D13:D52)</f>
        <v>2.24E-2</v>
      </c>
      <c r="J10" s="18" t="s">
        <v>289</v>
      </c>
      <c r="K10" s="21">
        <v>2.5000000000000001E-4</v>
      </c>
    </row>
    <row r="11" spans="1:23" x14ac:dyDescent="0.25">
      <c r="B11" s="17" t="s">
        <v>330</v>
      </c>
      <c r="C11" s="17"/>
      <c r="D11" s="55">
        <f>C17</f>
        <v>1.6400000000000001E-2</v>
      </c>
      <c r="E11" s="91"/>
      <c r="J11" s="18" t="s">
        <v>290</v>
      </c>
      <c r="K11" s="22">
        <f>IF(K7=1,0,0.003)</f>
        <v>3.0000000000000001E-3</v>
      </c>
    </row>
    <row r="13" spans="1:23" x14ac:dyDescent="0.25">
      <c r="B13" s="6">
        <v>1</v>
      </c>
      <c r="C13" s="23">
        <f>'Rate Input'!K14</f>
        <v>1.55E-2</v>
      </c>
      <c r="D13" s="14" t="str">
        <f>IF(B13=$D$9,C13," ")</f>
        <v xml:space="preserve"> </v>
      </c>
      <c r="F13" s="6">
        <v>1</v>
      </c>
      <c r="G13" s="23">
        <f>'Rate Input'!N14</f>
        <v>1.0580000000000001E-2</v>
      </c>
      <c r="J13" s="6">
        <v>1</v>
      </c>
      <c r="K13" s="23">
        <f t="shared" ref="K13:K40" si="0">G13*(K$7-(K$11*(30-J13)))</f>
        <v>1.1775540000000001E-2</v>
      </c>
    </row>
    <row r="14" spans="1:23" x14ac:dyDescent="0.25">
      <c r="B14" s="6">
        <f t="shared" ref="B14:B52" si="1">B13+1</f>
        <v>2</v>
      </c>
      <c r="C14" s="23">
        <f>'Rate Input'!K15</f>
        <v>1.6E-2</v>
      </c>
      <c r="D14" s="14" t="str">
        <f t="shared" ref="D14:D52" si="2">IF(B14=$D$9,C14," ")</f>
        <v xml:space="preserve"> </v>
      </c>
      <c r="F14" s="6">
        <f t="shared" ref="F14:F42" si="3">F13+1</f>
        <v>2</v>
      </c>
      <c r="G14" s="23">
        <f>'Rate Input'!N15</f>
        <v>1.061E-2</v>
      </c>
      <c r="J14" s="6">
        <f t="shared" ref="J14:J42" si="4">J13+1</f>
        <v>2</v>
      </c>
      <c r="K14" s="23">
        <f t="shared" si="0"/>
        <v>1.1840759999999999E-2</v>
      </c>
    </row>
    <row r="15" spans="1:23" x14ac:dyDescent="0.25">
      <c r="B15" s="6">
        <f t="shared" si="1"/>
        <v>3</v>
      </c>
      <c r="C15" s="23">
        <f>'Rate Input'!K16</f>
        <v>1.6199999999999999E-2</v>
      </c>
      <c r="D15" s="14" t="str">
        <f t="shared" si="2"/>
        <v xml:space="preserve"> </v>
      </c>
      <c r="F15" s="6">
        <f t="shared" si="3"/>
        <v>3</v>
      </c>
      <c r="G15" s="23">
        <f>'Rate Input'!N16</f>
        <v>1.0749999999999999E-2</v>
      </c>
      <c r="J15" s="6">
        <f t="shared" si="4"/>
        <v>3</v>
      </c>
      <c r="K15" s="23">
        <f t="shared" si="0"/>
        <v>1.2029249999999998E-2</v>
      </c>
    </row>
    <row r="16" spans="1:23" x14ac:dyDescent="0.25">
      <c r="B16" s="6">
        <f t="shared" si="1"/>
        <v>4</v>
      </c>
      <c r="C16" s="23">
        <f>'Rate Input'!K17</f>
        <v>1.6299999999999999E-2</v>
      </c>
      <c r="D16" s="14" t="str">
        <f t="shared" si="2"/>
        <v xml:space="preserve"> </v>
      </c>
      <c r="F16" s="6">
        <f t="shared" si="3"/>
        <v>4</v>
      </c>
      <c r="G16" s="23">
        <f>'Rate Input'!N17</f>
        <v>1.0869999999999999E-2</v>
      </c>
      <c r="J16" s="6">
        <f t="shared" si="4"/>
        <v>4</v>
      </c>
      <c r="K16" s="23">
        <f t="shared" si="0"/>
        <v>1.2196139999999998E-2</v>
      </c>
    </row>
    <row r="17" spans="2:11" x14ac:dyDescent="0.25">
      <c r="B17" s="6">
        <f t="shared" si="1"/>
        <v>5</v>
      </c>
      <c r="C17" s="23">
        <f>'Rate Input'!K18</f>
        <v>1.6400000000000001E-2</v>
      </c>
      <c r="D17" s="14" t="str">
        <f t="shared" si="2"/>
        <v xml:space="preserve"> </v>
      </c>
      <c r="F17" s="6">
        <f t="shared" si="3"/>
        <v>5</v>
      </c>
      <c r="G17" s="23">
        <f>'Rate Input'!N18</f>
        <v>1.1339999999999999E-2</v>
      </c>
      <c r="J17" s="6">
        <f t="shared" si="4"/>
        <v>5</v>
      </c>
      <c r="K17" s="23">
        <f t="shared" si="0"/>
        <v>1.27575E-2</v>
      </c>
    </row>
    <row r="18" spans="2:11" x14ac:dyDescent="0.25">
      <c r="B18" s="6">
        <f t="shared" si="1"/>
        <v>6</v>
      </c>
      <c r="C18" s="23">
        <f>'Rate Input'!K19</f>
        <v>1.6899999999999998E-2</v>
      </c>
      <c r="D18" s="14" t="str">
        <f t="shared" si="2"/>
        <v xml:space="preserve"> </v>
      </c>
      <c r="F18" s="6">
        <f t="shared" si="3"/>
        <v>6</v>
      </c>
      <c r="G18" s="23">
        <f>'Rate Input'!N19</f>
        <v>1.1849999999999999E-2</v>
      </c>
      <c r="J18" s="6">
        <f t="shared" si="4"/>
        <v>6</v>
      </c>
      <c r="K18" s="23">
        <f t="shared" si="0"/>
        <v>1.3366799999999998E-2</v>
      </c>
    </row>
    <row r="19" spans="2:11" x14ac:dyDescent="0.25">
      <c r="B19" s="6">
        <f t="shared" si="1"/>
        <v>7</v>
      </c>
      <c r="C19" s="23">
        <f>'Rate Input'!K20</f>
        <v>1.7399999999999999E-2</v>
      </c>
      <c r="D19" s="14" t="str">
        <f t="shared" si="2"/>
        <v xml:space="preserve"> </v>
      </c>
      <c r="F19" s="6">
        <f t="shared" si="3"/>
        <v>7</v>
      </c>
      <c r="G19" s="23">
        <f>'Rate Input'!N20</f>
        <v>1.2579999999999999E-2</v>
      </c>
      <c r="J19" s="6">
        <f t="shared" si="4"/>
        <v>7</v>
      </c>
      <c r="K19" s="23">
        <f t="shared" si="0"/>
        <v>1.4227979999999999E-2</v>
      </c>
    </row>
    <row r="20" spans="2:11" x14ac:dyDescent="0.25">
      <c r="B20" s="6">
        <f t="shared" si="1"/>
        <v>8</v>
      </c>
      <c r="C20" s="23">
        <f>'Rate Input'!K21</f>
        <v>1.7600000000000001E-2</v>
      </c>
      <c r="D20" s="14" t="str">
        <f t="shared" si="2"/>
        <v xml:space="preserve"> </v>
      </c>
      <c r="F20" s="6">
        <f t="shared" si="3"/>
        <v>8</v>
      </c>
      <c r="G20" s="23">
        <f>'Rate Input'!N21</f>
        <v>1.3259999999999999E-2</v>
      </c>
      <c r="J20" s="6">
        <f t="shared" si="4"/>
        <v>8</v>
      </c>
      <c r="K20" s="23">
        <f t="shared" si="0"/>
        <v>1.5036839999999997E-2</v>
      </c>
    </row>
    <row r="21" spans="2:11" x14ac:dyDescent="0.25">
      <c r="B21" s="6">
        <f t="shared" si="1"/>
        <v>9</v>
      </c>
      <c r="C21" s="23">
        <f>'Rate Input'!K22</f>
        <v>1.78E-2</v>
      </c>
      <c r="D21" s="14" t="str">
        <f t="shared" si="2"/>
        <v xml:space="preserve"> </v>
      </c>
      <c r="F21" s="6">
        <f t="shared" si="3"/>
        <v>9</v>
      </c>
      <c r="G21" s="23">
        <f>'Rate Input'!N22</f>
        <v>1.396E-2</v>
      </c>
      <c r="J21" s="6">
        <f t="shared" si="4"/>
        <v>9</v>
      </c>
      <c r="K21" s="23">
        <f t="shared" si="0"/>
        <v>1.5872520000000001E-2</v>
      </c>
    </row>
    <row r="22" spans="2:11" x14ac:dyDescent="0.25">
      <c r="B22" s="6">
        <f t="shared" si="1"/>
        <v>10</v>
      </c>
      <c r="C22" s="23">
        <f>'Rate Input'!K23</f>
        <v>1.7999999999999999E-2</v>
      </c>
      <c r="D22" s="14" t="str">
        <f t="shared" si="2"/>
        <v xml:space="preserve"> </v>
      </c>
      <c r="F22" s="6">
        <f t="shared" si="3"/>
        <v>10</v>
      </c>
      <c r="G22" s="23">
        <f>'Rate Input'!N23</f>
        <v>1.474E-2</v>
      </c>
      <c r="J22" s="6">
        <f t="shared" si="4"/>
        <v>10</v>
      </c>
      <c r="K22" s="23">
        <f t="shared" si="0"/>
        <v>1.6803599999999998E-2</v>
      </c>
    </row>
    <row r="23" spans="2:11" x14ac:dyDescent="0.25">
      <c r="B23" s="6">
        <f t="shared" si="1"/>
        <v>11</v>
      </c>
      <c r="C23" s="23">
        <f>'Rate Input'!K24</f>
        <v>1.83E-2</v>
      </c>
      <c r="D23" s="14" t="str">
        <f t="shared" si="2"/>
        <v xml:space="preserve"> </v>
      </c>
      <c r="F23" s="6">
        <f t="shared" si="3"/>
        <v>11</v>
      </c>
      <c r="G23" s="23">
        <f>'Rate Input'!N24</f>
        <v>1.536E-2</v>
      </c>
      <c r="J23" s="6">
        <f t="shared" si="4"/>
        <v>11</v>
      </c>
      <c r="K23" s="23">
        <f t="shared" si="0"/>
        <v>1.7556479999999999E-2</v>
      </c>
    </row>
    <row r="24" spans="2:11" x14ac:dyDescent="0.25">
      <c r="B24" s="6">
        <f t="shared" si="1"/>
        <v>12</v>
      </c>
      <c r="C24" s="23">
        <f>'Rate Input'!K25</f>
        <v>1.8599999999999998E-2</v>
      </c>
      <c r="D24" s="14" t="str">
        <f t="shared" si="2"/>
        <v xml:space="preserve"> </v>
      </c>
      <c r="F24" s="6">
        <f t="shared" si="3"/>
        <v>12</v>
      </c>
      <c r="G24" s="23">
        <f>'Rate Input'!N25</f>
        <v>1.585E-2</v>
      </c>
      <c r="J24" s="6">
        <f t="shared" si="4"/>
        <v>12</v>
      </c>
      <c r="K24" s="23">
        <f t="shared" si="0"/>
        <v>1.8164099999999999E-2</v>
      </c>
    </row>
    <row r="25" spans="2:11" x14ac:dyDescent="0.25">
      <c r="B25" s="6">
        <f t="shared" si="1"/>
        <v>13</v>
      </c>
      <c r="C25" s="23">
        <f>'Rate Input'!K26</f>
        <v>1.89E-2</v>
      </c>
      <c r="D25" s="14" t="str">
        <f t="shared" si="2"/>
        <v xml:space="preserve"> </v>
      </c>
      <c r="F25" s="6">
        <f t="shared" si="3"/>
        <v>13</v>
      </c>
      <c r="G25" s="23">
        <f>'Rate Input'!N26</f>
        <v>1.6320000000000001E-2</v>
      </c>
      <c r="J25" s="6">
        <f t="shared" si="4"/>
        <v>13</v>
      </c>
      <c r="K25" s="23">
        <f t="shared" si="0"/>
        <v>1.8751680000000003E-2</v>
      </c>
    </row>
    <row r="26" spans="2:11" x14ac:dyDescent="0.25">
      <c r="B26" s="6">
        <f t="shared" si="1"/>
        <v>14</v>
      </c>
      <c r="C26" s="23">
        <f>'Rate Input'!K27</f>
        <v>1.9199999999999998E-2</v>
      </c>
      <c r="D26" s="14" t="str">
        <f t="shared" si="2"/>
        <v xml:space="preserve"> </v>
      </c>
      <c r="F26" s="6">
        <f t="shared" si="3"/>
        <v>14</v>
      </c>
      <c r="G26" s="23">
        <f>'Rate Input'!N27</f>
        <v>1.6809999999999999E-2</v>
      </c>
      <c r="J26" s="6">
        <f t="shared" si="4"/>
        <v>14</v>
      </c>
      <c r="K26" s="23">
        <f t="shared" si="0"/>
        <v>1.9365119999999996E-2</v>
      </c>
    </row>
    <row r="27" spans="2:11" x14ac:dyDescent="0.25">
      <c r="B27" s="6">
        <f t="shared" si="1"/>
        <v>15</v>
      </c>
      <c r="C27" s="23">
        <f>'Rate Input'!K28</f>
        <v>1.95E-2</v>
      </c>
      <c r="D27" s="14" t="str">
        <f t="shared" si="2"/>
        <v xml:space="preserve"> </v>
      </c>
      <c r="F27" s="6">
        <f t="shared" si="3"/>
        <v>15</v>
      </c>
      <c r="G27" s="23">
        <f>'Rate Input'!N28</f>
        <v>1.7160000000000002E-2</v>
      </c>
      <c r="J27" s="6">
        <f t="shared" si="4"/>
        <v>15</v>
      </c>
      <c r="K27" s="23">
        <f t="shared" si="0"/>
        <v>1.9819800000000002E-2</v>
      </c>
    </row>
    <row r="28" spans="2:11" x14ac:dyDescent="0.25">
      <c r="B28" s="6">
        <f t="shared" si="1"/>
        <v>16</v>
      </c>
      <c r="C28" s="23">
        <f>'Rate Input'!K29</f>
        <v>1.9800000000000002E-2</v>
      </c>
      <c r="D28" s="14" t="str">
        <f t="shared" si="2"/>
        <v xml:space="preserve"> </v>
      </c>
      <c r="F28" s="6">
        <f t="shared" si="3"/>
        <v>16</v>
      </c>
      <c r="G28" s="23">
        <f>'Rate Input'!N29</f>
        <v>1.7569999999999999E-2</v>
      </c>
      <c r="J28" s="6">
        <f t="shared" si="4"/>
        <v>16</v>
      </c>
      <c r="K28" s="23">
        <f t="shared" si="0"/>
        <v>2.0346059999999996E-2</v>
      </c>
    </row>
    <row r="29" spans="2:11" x14ac:dyDescent="0.25">
      <c r="B29" s="6">
        <f t="shared" si="1"/>
        <v>17</v>
      </c>
      <c r="C29" s="23">
        <f>'Rate Input'!K30</f>
        <v>2.01E-2</v>
      </c>
      <c r="D29" s="14" t="str">
        <f t="shared" si="2"/>
        <v xml:space="preserve"> </v>
      </c>
      <c r="F29" s="6">
        <f t="shared" si="3"/>
        <v>17</v>
      </c>
      <c r="G29" s="23">
        <f>'Rate Input'!N30</f>
        <v>1.7950000000000001E-2</v>
      </c>
      <c r="J29" s="6">
        <f t="shared" si="4"/>
        <v>17</v>
      </c>
      <c r="K29" s="23">
        <f t="shared" si="0"/>
        <v>2.0839950000000003E-2</v>
      </c>
    </row>
    <row r="30" spans="2:11" x14ac:dyDescent="0.25">
      <c r="B30" s="6">
        <f t="shared" si="1"/>
        <v>18</v>
      </c>
      <c r="C30" s="23">
        <f>'Rate Input'!K31</f>
        <v>2.0400000000000001E-2</v>
      </c>
      <c r="D30" s="14" t="str">
        <f t="shared" si="2"/>
        <v xml:space="preserve"> </v>
      </c>
      <c r="F30" s="6">
        <f t="shared" si="3"/>
        <v>18</v>
      </c>
      <c r="G30" s="23">
        <f>'Rate Input'!N31</f>
        <v>1.821E-2</v>
      </c>
      <c r="J30" s="6">
        <f t="shared" si="4"/>
        <v>18</v>
      </c>
      <c r="K30" s="23">
        <f t="shared" si="0"/>
        <v>2.119644E-2</v>
      </c>
    </row>
    <row r="31" spans="2:11" x14ac:dyDescent="0.25">
      <c r="B31" s="6">
        <f t="shared" si="1"/>
        <v>19</v>
      </c>
      <c r="C31" s="23">
        <f>'Rate Input'!K32</f>
        <v>2.07E-2</v>
      </c>
      <c r="D31" s="14" t="str">
        <f t="shared" si="2"/>
        <v xml:space="preserve"> </v>
      </c>
      <c r="F31" s="6">
        <f t="shared" si="3"/>
        <v>19</v>
      </c>
      <c r="G31" s="23">
        <f>'Rate Input'!N32</f>
        <v>1.8540000000000001E-2</v>
      </c>
      <c r="J31" s="6">
        <f t="shared" si="4"/>
        <v>19</v>
      </c>
      <c r="K31" s="23">
        <f t="shared" si="0"/>
        <v>2.1636180000000001E-2</v>
      </c>
    </row>
    <row r="32" spans="2:11" x14ac:dyDescent="0.25">
      <c r="B32" s="6">
        <f t="shared" si="1"/>
        <v>20</v>
      </c>
      <c r="C32" s="23">
        <f>'Rate Input'!K33</f>
        <v>2.1000000000000001E-2</v>
      </c>
      <c r="D32" s="14" t="str">
        <f t="shared" si="2"/>
        <v xml:space="preserve"> </v>
      </c>
      <c r="F32" s="6">
        <f t="shared" si="3"/>
        <v>20</v>
      </c>
      <c r="G32" s="23">
        <f>'Rate Input'!N33</f>
        <v>1.883E-2</v>
      </c>
      <c r="J32" s="6">
        <f t="shared" si="4"/>
        <v>20</v>
      </c>
      <c r="K32" s="23">
        <f t="shared" si="0"/>
        <v>2.2031099999999998E-2</v>
      </c>
    </row>
    <row r="33" spans="2:11" x14ac:dyDescent="0.25">
      <c r="B33" s="6">
        <f t="shared" si="1"/>
        <v>21</v>
      </c>
      <c r="C33" s="23">
        <f>'Rate Input'!K34</f>
        <v>2.1299999999999999E-2</v>
      </c>
      <c r="D33" s="14" t="str">
        <f t="shared" si="2"/>
        <v xml:space="preserve"> </v>
      </c>
      <c r="F33" s="6">
        <f t="shared" si="3"/>
        <v>21</v>
      </c>
      <c r="G33" s="23">
        <f>'Rate Input'!N34</f>
        <v>1.9199999999999998E-2</v>
      </c>
      <c r="J33" s="6">
        <f t="shared" si="4"/>
        <v>21</v>
      </c>
      <c r="K33" s="23">
        <f t="shared" si="0"/>
        <v>2.2521599999999999E-2</v>
      </c>
    </row>
    <row r="34" spans="2:11" x14ac:dyDescent="0.25">
      <c r="B34" s="6">
        <f t="shared" si="1"/>
        <v>22</v>
      </c>
      <c r="C34" s="23">
        <f>'Rate Input'!K35</f>
        <v>2.1499999999999998E-2</v>
      </c>
      <c r="D34" s="14" t="str">
        <f t="shared" si="2"/>
        <v xml:space="preserve"> </v>
      </c>
      <c r="F34" s="6">
        <f t="shared" si="3"/>
        <v>22</v>
      </c>
      <c r="G34" s="23">
        <f>'Rate Input'!N35</f>
        <v>1.9560000000000001E-2</v>
      </c>
      <c r="J34" s="6">
        <f t="shared" si="4"/>
        <v>22</v>
      </c>
      <c r="K34" s="23">
        <f t="shared" si="0"/>
        <v>2.3002559999999998E-2</v>
      </c>
    </row>
    <row r="35" spans="2:11" x14ac:dyDescent="0.25">
      <c r="B35" s="6">
        <f t="shared" si="1"/>
        <v>23</v>
      </c>
      <c r="C35" s="23">
        <f>'Rate Input'!K36</f>
        <v>2.18E-2</v>
      </c>
      <c r="D35" s="14" t="str">
        <f t="shared" si="2"/>
        <v xml:space="preserve"> </v>
      </c>
      <c r="F35" s="6">
        <f t="shared" si="3"/>
        <v>23</v>
      </c>
      <c r="G35" s="23">
        <f>'Rate Input'!N36</f>
        <v>1.983E-2</v>
      </c>
      <c r="J35" s="6">
        <f t="shared" si="4"/>
        <v>23</v>
      </c>
      <c r="K35" s="23">
        <f t="shared" si="0"/>
        <v>2.3379570000000002E-2</v>
      </c>
    </row>
    <row r="36" spans="2:11" x14ac:dyDescent="0.25">
      <c r="B36" s="6">
        <f t="shared" si="1"/>
        <v>24</v>
      </c>
      <c r="C36" s="23">
        <f>'Rate Input'!K37</f>
        <v>2.1999999999999999E-2</v>
      </c>
      <c r="D36" s="14" t="str">
        <f t="shared" si="2"/>
        <v xml:space="preserve"> </v>
      </c>
      <c r="F36" s="6">
        <f t="shared" si="3"/>
        <v>24</v>
      </c>
      <c r="G36" s="23">
        <f>'Rate Input'!N37</f>
        <v>2.009E-2</v>
      </c>
      <c r="J36" s="6">
        <f t="shared" si="4"/>
        <v>24</v>
      </c>
      <c r="K36" s="23">
        <f t="shared" si="0"/>
        <v>2.3746379999999997E-2</v>
      </c>
    </row>
    <row r="37" spans="2:11" x14ac:dyDescent="0.25">
      <c r="B37" s="6">
        <f t="shared" si="1"/>
        <v>25</v>
      </c>
      <c r="C37" s="23">
        <f>'Rate Input'!K38</f>
        <v>2.2100000000000002E-2</v>
      </c>
      <c r="D37" s="14" t="str">
        <f t="shared" si="2"/>
        <v xml:space="preserve"> </v>
      </c>
      <c r="F37" s="6">
        <f t="shared" si="3"/>
        <v>25</v>
      </c>
      <c r="G37" s="23">
        <f>'Rate Input'!N38</f>
        <v>2.0250000000000001E-2</v>
      </c>
      <c r="J37" s="6">
        <f t="shared" si="4"/>
        <v>25</v>
      </c>
      <c r="K37" s="23">
        <f t="shared" si="0"/>
        <v>2.399625E-2</v>
      </c>
    </row>
    <row r="38" spans="2:11" x14ac:dyDescent="0.25">
      <c r="B38" s="6">
        <f t="shared" si="1"/>
        <v>26</v>
      </c>
      <c r="C38" s="23">
        <f>'Rate Input'!K39</f>
        <v>2.23E-2</v>
      </c>
      <c r="D38" s="14" t="str">
        <f t="shared" si="2"/>
        <v xml:space="preserve"> </v>
      </c>
      <c r="F38" s="6">
        <f t="shared" si="3"/>
        <v>26</v>
      </c>
      <c r="G38" s="23">
        <f>'Rate Input'!N39</f>
        <v>2.036E-2</v>
      </c>
      <c r="J38" s="6">
        <f t="shared" si="4"/>
        <v>26</v>
      </c>
      <c r="K38" s="23">
        <f t="shared" si="0"/>
        <v>2.418768E-2</v>
      </c>
    </row>
    <row r="39" spans="2:11" x14ac:dyDescent="0.25">
      <c r="B39" s="6">
        <f t="shared" si="1"/>
        <v>27</v>
      </c>
      <c r="C39" s="23">
        <f>'Rate Input'!K40</f>
        <v>2.23E-2</v>
      </c>
      <c r="D39" s="14" t="str">
        <f t="shared" si="2"/>
        <v xml:space="preserve"> </v>
      </c>
      <c r="F39" s="6">
        <f t="shared" si="3"/>
        <v>27</v>
      </c>
      <c r="G39" s="23">
        <f>'Rate Input'!N40</f>
        <v>2.0500000000000001E-2</v>
      </c>
      <c r="J39" s="6">
        <f t="shared" si="4"/>
        <v>27</v>
      </c>
      <c r="K39" s="23">
        <f t="shared" si="0"/>
        <v>2.4415500000000003E-2</v>
      </c>
    </row>
    <row r="40" spans="2:11" x14ac:dyDescent="0.25">
      <c r="B40" s="6">
        <f t="shared" si="1"/>
        <v>28</v>
      </c>
      <c r="C40" s="23">
        <f>'Rate Input'!K41</f>
        <v>2.24E-2</v>
      </c>
      <c r="D40" s="14" t="str">
        <f t="shared" si="2"/>
        <v xml:space="preserve"> </v>
      </c>
      <c r="F40" s="6">
        <f t="shared" si="3"/>
        <v>28</v>
      </c>
      <c r="G40" s="23">
        <f>'Rate Input'!N41</f>
        <v>2.0590000000000001E-2</v>
      </c>
      <c r="J40" s="6">
        <f t="shared" si="4"/>
        <v>28</v>
      </c>
      <c r="K40" s="23">
        <f t="shared" si="0"/>
        <v>2.4584459999999999E-2</v>
      </c>
    </row>
    <row r="41" spans="2:11" x14ac:dyDescent="0.25">
      <c r="B41" s="6">
        <f t="shared" si="1"/>
        <v>29</v>
      </c>
      <c r="C41" s="23">
        <f>'Rate Input'!K42</f>
        <v>2.24E-2</v>
      </c>
      <c r="D41" s="14" t="str">
        <f t="shared" si="2"/>
        <v xml:space="preserve"> </v>
      </c>
      <c r="F41" s="6">
        <f t="shared" si="3"/>
        <v>29</v>
      </c>
      <c r="G41" s="23">
        <f>'Rate Input'!N42</f>
        <v>2.0750000000000001E-2</v>
      </c>
      <c r="J41" s="6">
        <f t="shared" si="4"/>
        <v>29</v>
      </c>
      <c r="K41" s="23">
        <f>G41*(K$7-(K$11*(30-J41)))</f>
        <v>2.4837750000000002E-2</v>
      </c>
    </row>
    <row r="42" spans="2:11" x14ac:dyDescent="0.25">
      <c r="B42" s="6">
        <f t="shared" si="1"/>
        <v>30</v>
      </c>
      <c r="C42" s="23">
        <f>'Rate Input'!K43</f>
        <v>2.24E-2</v>
      </c>
      <c r="D42" s="14" t="str">
        <f t="shared" si="2"/>
        <v xml:space="preserve"> </v>
      </c>
      <c r="F42" s="6">
        <f t="shared" si="3"/>
        <v>30</v>
      </c>
      <c r="G42" s="23">
        <f>'Rate Input'!N43</f>
        <v>2.0840000000000001E-2</v>
      </c>
      <c r="J42" s="6">
        <f t="shared" si="4"/>
        <v>30</v>
      </c>
      <c r="K42" s="23">
        <f>G42*K7</f>
        <v>2.5007999999999999E-2</v>
      </c>
    </row>
    <row r="43" spans="2:11" x14ac:dyDescent="0.25">
      <c r="B43" s="6">
        <f t="shared" si="1"/>
        <v>31</v>
      </c>
      <c r="C43" s="53">
        <f t="shared" ref="C43:C52" si="5">C42</f>
        <v>2.24E-2</v>
      </c>
      <c r="D43" s="14" t="str">
        <f t="shared" si="2"/>
        <v xml:space="preserve"> </v>
      </c>
      <c r="F43" s="24">
        <v>1</v>
      </c>
      <c r="G43" s="18" t="s">
        <v>309</v>
      </c>
      <c r="J43" s="6">
        <f t="shared" ref="J43:J52" si="6">J42+1</f>
        <v>31</v>
      </c>
      <c r="K43" s="14">
        <f>K42+K$10</f>
        <v>2.5257999999999999E-2</v>
      </c>
    </row>
    <row r="44" spans="2:11" x14ac:dyDescent="0.25">
      <c r="B44" s="6">
        <f t="shared" si="1"/>
        <v>32</v>
      </c>
      <c r="C44" s="53">
        <f t="shared" si="5"/>
        <v>2.24E-2</v>
      </c>
      <c r="D44" s="14" t="str">
        <f t="shared" si="2"/>
        <v xml:space="preserve"> </v>
      </c>
      <c r="F44" s="24">
        <v>1.05</v>
      </c>
      <c r="G44" s="18" t="s">
        <v>297</v>
      </c>
      <c r="J44" s="6">
        <f t="shared" si="6"/>
        <v>32</v>
      </c>
      <c r="K44" s="14">
        <f t="shared" ref="K44:K52" si="7">K43+K$10</f>
        <v>2.5507999999999999E-2</v>
      </c>
    </row>
    <row r="45" spans="2:11" x14ac:dyDescent="0.25">
      <c r="B45" s="6">
        <f t="shared" si="1"/>
        <v>33</v>
      </c>
      <c r="C45" s="53">
        <f t="shared" si="5"/>
        <v>2.24E-2</v>
      </c>
      <c r="D45" s="14" t="str">
        <f t="shared" si="2"/>
        <v xml:space="preserve"> </v>
      </c>
      <c r="F45" s="24">
        <v>1.1000000000000001</v>
      </c>
      <c r="G45" s="18" t="s">
        <v>224</v>
      </c>
      <c r="J45" s="6">
        <f t="shared" si="6"/>
        <v>33</v>
      </c>
      <c r="K45" s="14">
        <f t="shared" si="7"/>
        <v>2.5758E-2</v>
      </c>
    </row>
    <row r="46" spans="2:11" x14ac:dyDescent="0.25">
      <c r="B46" s="6">
        <f t="shared" si="1"/>
        <v>34</v>
      </c>
      <c r="C46" s="53">
        <f t="shared" si="5"/>
        <v>2.24E-2</v>
      </c>
      <c r="D46" s="14">
        <f t="shared" si="2"/>
        <v>2.24E-2</v>
      </c>
      <c r="F46" s="24">
        <v>1.1499999999999999</v>
      </c>
      <c r="G46" s="18" t="s">
        <v>225</v>
      </c>
      <c r="J46" s="6">
        <f t="shared" si="6"/>
        <v>34</v>
      </c>
      <c r="K46" s="14">
        <f t="shared" si="7"/>
        <v>2.6008E-2</v>
      </c>
    </row>
    <row r="47" spans="2:11" x14ac:dyDescent="0.25">
      <c r="B47" s="6">
        <f t="shared" si="1"/>
        <v>35</v>
      </c>
      <c r="C47" s="53">
        <f t="shared" si="5"/>
        <v>2.24E-2</v>
      </c>
      <c r="D47" s="14" t="str">
        <f t="shared" si="2"/>
        <v xml:space="preserve"> </v>
      </c>
      <c r="F47" s="24">
        <v>1.2</v>
      </c>
      <c r="G47" s="18" t="s">
        <v>226</v>
      </c>
      <c r="J47" s="6">
        <f t="shared" si="6"/>
        <v>35</v>
      </c>
      <c r="K47" s="14">
        <f t="shared" si="7"/>
        <v>2.6258E-2</v>
      </c>
    </row>
    <row r="48" spans="2:11" x14ac:dyDescent="0.25">
      <c r="B48" s="6">
        <f t="shared" si="1"/>
        <v>36</v>
      </c>
      <c r="C48" s="53">
        <f t="shared" si="5"/>
        <v>2.24E-2</v>
      </c>
      <c r="D48" s="14" t="str">
        <f t="shared" si="2"/>
        <v xml:space="preserve"> </v>
      </c>
      <c r="F48" s="24">
        <v>1.25</v>
      </c>
      <c r="G48" s="18" t="s">
        <v>227</v>
      </c>
      <c r="J48" s="6">
        <f t="shared" si="6"/>
        <v>36</v>
      </c>
      <c r="K48" s="14">
        <f t="shared" si="7"/>
        <v>2.6508E-2</v>
      </c>
    </row>
    <row r="49" spans="1:11" x14ac:dyDescent="0.25">
      <c r="B49" s="6">
        <f t="shared" si="1"/>
        <v>37</v>
      </c>
      <c r="C49" s="53">
        <f t="shared" si="5"/>
        <v>2.24E-2</v>
      </c>
      <c r="D49" s="14" t="str">
        <f t="shared" si="2"/>
        <v xml:space="preserve"> </v>
      </c>
      <c r="F49" s="24">
        <v>1.3</v>
      </c>
      <c r="G49" s="18" t="s">
        <v>228</v>
      </c>
      <c r="J49" s="6">
        <f t="shared" si="6"/>
        <v>37</v>
      </c>
      <c r="K49" s="14">
        <f t="shared" si="7"/>
        <v>2.6758000000000001E-2</v>
      </c>
    </row>
    <row r="50" spans="1:11" x14ac:dyDescent="0.25">
      <c r="B50" s="6">
        <f t="shared" si="1"/>
        <v>38</v>
      </c>
      <c r="C50" s="53">
        <f t="shared" si="5"/>
        <v>2.24E-2</v>
      </c>
      <c r="D50" s="14" t="str">
        <f t="shared" si="2"/>
        <v xml:space="preserve"> </v>
      </c>
      <c r="F50" s="24">
        <v>1.35</v>
      </c>
      <c r="G50" s="18" t="s">
        <v>229</v>
      </c>
      <c r="J50" s="6">
        <f t="shared" si="6"/>
        <v>38</v>
      </c>
      <c r="K50" s="14">
        <f t="shared" si="7"/>
        <v>2.7008000000000001E-2</v>
      </c>
    </row>
    <row r="51" spans="1:11" x14ac:dyDescent="0.25">
      <c r="B51" s="6">
        <f t="shared" si="1"/>
        <v>39</v>
      </c>
      <c r="C51" s="53">
        <f t="shared" si="5"/>
        <v>2.24E-2</v>
      </c>
      <c r="D51" s="14" t="str">
        <f t="shared" si="2"/>
        <v xml:space="preserve"> </v>
      </c>
      <c r="F51" s="24">
        <v>1.4</v>
      </c>
      <c r="G51" s="18" t="s">
        <v>230</v>
      </c>
      <c r="J51" s="6">
        <f t="shared" si="6"/>
        <v>39</v>
      </c>
      <c r="K51" s="14">
        <f t="shared" si="7"/>
        <v>2.7258000000000001E-2</v>
      </c>
    </row>
    <row r="52" spans="1:11" x14ac:dyDescent="0.25">
      <c r="B52" s="6">
        <f t="shared" si="1"/>
        <v>40</v>
      </c>
      <c r="C52" s="53">
        <f t="shared" si="5"/>
        <v>2.24E-2</v>
      </c>
      <c r="D52" s="14" t="str">
        <f t="shared" si="2"/>
        <v xml:space="preserve"> </v>
      </c>
      <c r="F52" s="24">
        <v>1.45</v>
      </c>
      <c r="G52" s="18" t="s">
        <v>231</v>
      </c>
      <c r="J52" s="6">
        <f t="shared" si="6"/>
        <v>40</v>
      </c>
      <c r="K52" s="14">
        <f t="shared" si="7"/>
        <v>2.7508000000000001E-2</v>
      </c>
    </row>
    <row r="53" spans="1:11" x14ac:dyDescent="0.25">
      <c r="A53" s="6"/>
      <c r="B53" s="8"/>
      <c r="F53" s="24">
        <v>1.5</v>
      </c>
      <c r="G53" s="18" t="s">
        <v>232</v>
      </c>
    </row>
    <row r="54" spans="1:11" x14ac:dyDescent="0.25">
      <c r="A54" s="6"/>
      <c r="B54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1F99-F975-4224-A75E-0C5AA0EF2B05}">
  <sheetPr codeName="Sheet4"/>
  <dimension ref="A1:BL122"/>
  <sheetViews>
    <sheetView showGridLines="0" topLeftCell="A46" workbookViewId="0">
      <selection activeCell="E16" sqref="E16"/>
    </sheetView>
  </sheetViews>
  <sheetFormatPr defaultRowHeight="15" x14ac:dyDescent="0.25"/>
  <cols>
    <col min="1" max="2" width="9.140625" style="9"/>
    <col min="3" max="3" width="11.28515625" style="9" customWidth="1"/>
    <col min="4" max="4" width="9.140625" style="9" customWidth="1"/>
    <col min="5" max="6" width="9.140625" style="9"/>
    <col min="7" max="7" width="10.140625" style="9" bestFit="1" customWidth="1"/>
    <col min="8" max="8" width="9.140625" style="9" customWidth="1"/>
    <col min="9" max="16384" width="9.140625" style="9"/>
  </cols>
  <sheetData>
    <row r="1" spans="1:19" ht="28.5" x14ac:dyDescent="0.45">
      <c r="A1" s="25" t="s">
        <v>267</v>
      </c>
      <c r="B1" s="25"/>
    </row>
    <row r="2" spans="1:19" x14ac:dyDescent="0.25">
      <c r="A2" s="9" t="str">
        <f>Summary!B2</f>
        <v xml:space="preserve">InRecap LLC </v>
      </c>
    </row>
    <row r="4" spans="1:19" x14ac:dyDescent="0.25">
      <c r="S4" s="66">
        <f>Rates!$G$7</f>
        <v>43808</v>
      </c>
    </row>
    <row r="5" spans="1:19" x14ac:dyDescent="0.25">
      <c r="B5" s="9" t="s">
        <v>223</v>
      </c>
      <c r="C5" s="37">
        <f>Rates!$G$7</f>
        <v>43808</v>
      </c>
      <c r="S5" s="18" t="str">
        <f>Rates!K8</f>
        <v>Aa3/AA-</v>
      </c>
    </row>
    <row r="6" spans="1:19" x14ac:dyDescent="0.25">
      <c r="B6" s="9" t="s">
        <v>241</v>
      </c>
      <c r="C6" s="13">
        <v>100</v>
      </c>
      <c r="E6" s="9">
        <f>SUM(H29:H58)-C6</f>
        <v>0</v>
      </c>
    </row>
    <row r="7" spans="1:19" x14ac:dyDescent="0.25">
      <c r="B7" s="9" t="s">
        <v>235</v>
      </c>
      <c r="C7" s="36">
        <v>90.706143108971261</v>
      </c>
    </row>
    <row r="8" spans="1:19" x14ac:dyDescent="0.25">
      <c r="B8" s="9" t="s">
        <v>236</v>
      </c>
      <c r="C8" s="15">
        <v>0.03</v>
      </c>
    </row>
    <row r="9" spans="1:19" x14ac:dyDescent="0.25">
      <c r="B9" s="17" t="s">
        <v>261</v>
      </c>
      <c r="C9" s="18" t="str">
        <f>IF(ROUND(E6,3)=0,"OK","Iterate")</f>
        <v>OK</v>
      </c>
    </row>
    <row r="10" spans="1:19" x14ac:dyDescent="0.25">
      <c r="B10" s="9" t="s">
        <v>296</v>
      </c>
      <c r="C10" s="13">
        <f>I75</f>
        <v>26.712101238991618</v>
      </c>
    </row>
    <row r="11" spans="1:19" x14ac:dyDescent="0.25">
      <c r="B11" s="9" t="s">
        <v>294</v>
      </c>
      <c r="C11" s="13">
        <f>'Wifia Loan'!I34</f>
        <v>34.036042414265012</v>
      </c>
    </row>
    <row r="12" spans="1:19" x14ac:dyDescent="0.25">
      <c r="B12" s="17" t="s">
        <v>261</v>
      </c>
      <c r="C12" s="18" t="str">
        <f>IF(ROUND(H107,2)=0,"OK","Iterate")</f>
        <v>Iterate</v>
      </c>
    </row>
    <row r="14" spans="1:19" x14ac:dyDescent="0.25">
      <c r="B14" s="9" t="s">
        <v>315</v>
      </c>
      <c r="C14" s="34">
        <f>H71</f>
        <v>2.4724618052960556E-2</v>
      </c>
    </row>
    <row r="15" spans="1:19" x14ac:dyDescent="0.25">
      <c r="B15" s="9" t="s">
        <v>316</v>
      </c>
      <c r="C15" s="34">
        <f>H89</f>
        <v>1.8672439977960753E-2</v>
      </c>
    </row>
    <row r="16" spans="1:19" x14ac:dyDescent="0.25">
      <c r="C16" s="94"/>
    </row>
    <row r="25" spans="1:64" x14ac:dyDescent="0.25">
      <c r="A25" s="10"/>
      <c r="B25" s="10"/>
    </row>
    <row r="26" spans="1:64" x14ac:dyDescent="0.25">
      <c r="A26" s="18"/>
      <c r="B26" s="18" t="s">
        <v>243</v>
      </c>
      <c r="C26" s="18" t="s">
        <v>238</v>
      </c>
      <c r="D26" s="18" t="s">
        <v>240</v>
      </c>
      <c r="E26" s="35">
        <f>C8</f>
        <v>0.03</v>
      </c>
      <c r="F26" s="18" t="s">
        <v>240</v>
      </c>
      <c r="G26" s="18" t="s">
        <v>240</v>
      </c>
      <c r="H26" s="18" t="s">
        <v>240</v>
      </c>
    </row>
    <row r="27" spans="1:64" x14ac:dyDescent="0.25">
      <c r="A27" s="18" t="s">
        <v>234</v>
      </c>
      <c r="B27" s="18" t="s">
        <v>238</v>
      </c>
      <c r="C27" s="18" t="s">
        <v>239</v>
      </c>
      <c r="D27" s="18" t="s">
        <v>235</v>
      </c>
      <c r="E27" s="18" t="s">
        <v>236</v>
      </c>
      <c r="F27" s="18" t="s">
        <v>237</v>
      </c>
      <c r="G27" s="18" t="s">
        <v>242</v>
      </c>
      <c r="H27" s="18" t="s">
        <v>241</v>
      </c>
      <c r="J27" s="27">
        <f>1</f>
        <v>1</v>
      </c>
      <c r="K27" s="27">
        <f>J27+1</f>
        <v>2</v>
      </c>
      <c r="L27" s="27">
        <f t="shared" ref="L27:AW27" si="0">K27+1</f>
        <v>3</v>
      </c>
      <c r="M27" s="27">
        <f t="shared" si="0"/>
        <v>4</v>
      </c>
      <c r="N27" s="27">
        <f t="shared" si="0"/>
        <v>5</v>
      </c>
      <c r="O27" s="27">
        <f t="shared" si="0"/>
        <v>6</v>
      </c>
      <c r="P27" s="27">
        <f t="shared" si="0"/>
        <v>7</v>
      </c>
      <c r="Q27" s="27">
        <f t="shared" si="0"/>
        <v>8</v>
      </c>
      <c r="R27" s="27">
        <f t="shared" si="0"/>
        <v>9</v>
      </c>
      <c r="S27" s="27">
        <f t="shared" si="0"/>
        <v>10</v>
      </c>
      <c r="T27" s="27">
        <f t="shared" si="0"/>
        <v>11</v>
      </c>
      <c r="U27" s="27">
        <f t="shared" si="0"/>
        <v>12</v>
      </c>
      <c r="V27" s="27">
        <f t="shared" si="0"/>
        <v>13</v>
      </c>
      <c r="W27" s="27">
        <f t="shared" si="0"/>
        <v>14</v>
      </c>
      <c r="X27" s="27">
        <f t="shared" si="0"/>
        <v>15</v>
      </c>
      <c r="Y27" s="27">
        <f t="shared" si="0"/>
        <v>16</v>
      </c>
      <c r="Z27" s="27">
        <f t="shared" si="0"/>
        <v>17</v>
      </c>
      <c r="AA27" s="27">
        <f t="shared" si="0"/>
        <v>18</v>
      </c>
      <c r="AB27" s="27">
        <f t="shared" si="0"/>
        <v>19</v>
      </c>
      <c r="AC27" s="27">
        <f t="shared" si="0"/>
        <v>20</v>
      </c>
      <c r="AD27" s="27">
        <f t="shared" si="0"/>
        <v>21</v>
      </c>
      <c r="AE27" s="27">
        <f t="shared" si="0"/>
        <v>22</v>
      </c>
      <c r="AF27" s="27">
        <f t="shared" si="0"/>
        <v>23</v>
      </c>
      <c r="AG27" s="27">
        <f t="shared" si="0"/>
        <v>24</v>
      </c>
      <c r="AH27" s="27">
        <f t="shared" si="0"/>
        <v>25</v>
      </c>
      <c r="AI27" s="27">
        <f t="shared" si="0"/>
        <v>26</v>
      </c>
      <c r="AJ27" s="27">
        <f t="shared" si="0"/>
        <v>27</v>
      </c>
      <c r="AK27" s="27">
        <f t="shared" si="0"/>
        <v>28</v>
      </c>
      <c r="AL27" s="27">
        <f t="shared" si="0"/>
        <v>29</v>
      </c>
      <c r="AM27" s="27">
        <f t="shared" si="0"/>
        <v>30</v>
      </c>
      <c r="AN27" s="27">
        <f t="shared" si="0"/>
        <v>31</v>
      </c>
      <c r="AO27" s="27">
        <f t="shared" si="0"/>
        <v>32</v>
      </c>
      <c r="AP27" s="27">
        <f t="shared" si="0"/>
        <v>33</v>
      </c>
      <c r="AQ27" s="27">
        <f t="shared" si="0"/>
        <v>34</v>
      </c>
      <c r="AR27" s="27">
        <f t="shared" si="0"/>
        <v>35</v>
      </c>
      <c r="AS27" s="27">
        <f t="shared" si="0"/>
        <v>36</v>
      </c>
      <c r="AT27" s="27">
        <f t="shared" si="0"/>
        <v>37</v>
      </c>
      <c r="AU27" s="27">
        <f t="shared" si="0"/>
        <v>38</v>
      </c>
      <c r="AV27" s="27">
        <f t="shared" si="0"/>
        <v>39</v>
      </c>
      <c r="AW27" s="27">
        <f t="shared" si="0"/>
        <v>40</v>
      </c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9" spans="1:64" x14ac:dyDescent="0.25">
      <c r="A29" s="26">
        <v>11</v>
      </c>
      <c r="B29" s="30">
        <f>1*(1+E$26)+PMT(E$26,30,1)</f>
        <v>0.9789807406797475</v>
      </c>
      <c r="C29" s="31">
        <f>1-B29</f>
        <v>2.1019259320252504E-2</v>
      </c>
      <c r="D29" s="28">
        <f t="shared" ref="D29:D58" si="1">C29*C$7</f>
        <v>1.9065759439474015</v>
      </c>
      <c r="E29" s="13">
        <f>D29*E$26</f>
        <v>5.7197278318422043E-2</v>
      </c>
      <c r="F29" s="14">
        <f>Rates!K23</f>
        <v>1.7556479999999999E-2</v>
      </c>
      <c r="G29" s="29">
        <f>H29/D29</f>
        <v>1.123492998379416</v>
      </c>
      <c r="H29" s="13">
        <f>NPV(F29,J29:AW29)</f>
        <v>2.1420247239035315</v>
      </c>
      <c r="J29" s="9">
        <f t="shared" ref="J29:S38" si="2">IF($A29&gt;=J$27,$E29,0)+IF($A29=J$27,$D29,0)</f>
        <v>5.7197278318422043E-2</v>
      </c>
      <c r="K29" s="9">
        <f t="shared" si="2"/>
        <v>5.7197278318422043E-2</v>
      </c>
      <c r="L29" s="9">
        <f t="shared" si="2"/>
        <v>5.7197278318422043E-2</v>
      </c>
      <c r="M29" s="9">
        <f t="shared" si="2"/>
        <v>5.7197278318422043E-2</v>
      </c>
      <c r="N29" s="9">
        <f t="shared" si="2"/>
        <v>5.7197278318422043E-2</v>
      </c>
      <c r="O29" s="9">
        <f t="shared" si="2"/>
        <v>5.7197278318422043E-2</v>
      </c>
      <c r="P29" s="9">
        <f t="shared" si="2"/>
        <v>5.7197278318422043E-2</v>
      </c>
      <c r="Q29" s="9">
        <f t="shared" si="2"/>
        <v>5.7197278318422043E-2</v>
      </c>
      <c r="R29" s="9">
        <f t="shared" si="2"/>
        <v>5.7197278318422043E-2</v>
      </c>
      <c r="S29" s="9">
        <f t="shared" si="2"/>
        <v>5.7197278318422043E-2</v>
      </c>
      <c r="T29" s="9">
        <f t="shared" ref="T29:AC38" si="3">IF($A29&gt;=T$27,$E29,0)+IF($A29=T$27,$D29,0)</f>
        <v>1.9637732222658235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9">
        <f t="shared" si="3"/>
        <v>0</v>
      </c>
      <c r="AC29" s="9">
        <f t="shared" si="3"/>
        <v>0</v>
      </c>
      <c r="AD29" s="9">
        <f t="shared" ref="AD29:AM38" si="4">IF($A29&gt;=AD$27,$E29,0)+IF($A29=AD$27,$D29,0)</f>
        <v>0</v>
      </c>
      <c r="AE29" s="9">
        <f t="shared" si="4"/>
        <v>0</v>
      </c>
      <c r="AF29" s="9">
        <f t="shared" si="4"/>
        <v>0</v>
      </c>
      <c r="AG29" s="9">
        <f t="shared" si="4"/>
        <v>0</v>
      </c>
      <c r="AH29" s="9">
        <f t="shared" si="4"/>
        <v>0</v>
      </c>
      <c r="AI29" s="9">
        <f t="shared" si="4"/>
        <v>0</v>
      </c>
      <c r="AJ29" s="9">
        <f t="shared" si="4"/>
        <v>0</v>
      </c>
      <c r="AK29" s="9">
        <f t="shared" si="4"/>
        <v>0</v>
      </c>
      <c r="AL29" s="9">
        <f t="shared" si="4"/>
        <v>0</v>
      </c>
      <c r="AM29" s="9">
        <f t="shared" si="4"/>
        <v>0</v>
      </c>
      <c r="AN29" s="9">
        <f t="shared" ref="AN29:AW38" si="5">IF($A29&gt;=AN$27,$E29,0)+IF($A29=AN$27,$D29,0)</f>
        <v>0</v>
      </c>
      <c r="AO29" s="9">
        <f t="shared" si="5"/>
        <v>0</v>
      </c>
      <c r="AP29" s="9">
        <f t="shared" si="5"/>
        <v>0</v>
      </c>
      <c r="AQ29" s="9">
        <f t="shared" si="5"/>
        <v>0</v>
      </c>
      <c r="AR29" s="9">
        <f t="shared" si="5"/>
        <v>0</v>
      </c>
      <c r="AS29" s="9">
        <f t="shared" si="5"/>
        <v>0</v>
      </c>
      <c r="AT29" s="9">
        <f t="shared" si="5"/>
        <v>0</v>
      </c>
      <c r="AU29" s="9">
        <f t="shared" si="5"/>
        <v>0</v>
      </c>
      <c r="AV29" s="9">
        <f t="shared" si="5"/>
        <v>0</v>
      </c>
      <c r="AW29" s="9">
        <f t="shared" si="5"/>
        <v>0</v>
      </c>
    </row>
    <row r="30" spans="1:64" x14ac:dyDescent="0.25">
      <c r="A30" s="26">
        <f>A29+1</f>
        <v>12</v>
      </c>
      <c r="B30" s="30">
        <f>B29*(1+E$26)+PMT(E$26,30,1)</f>
        <v>0.95733090357988737</v>
      </c>
      <c r="C30" s="31">
        <f>(B29-B30)</f>
        <v>2.1649837099860125E-2</v>
      </c>
      <c r="D30" s="28">
        <f t="shared" si="1"/>
        <v>1.963773222265828</v>
      </c>
      <c r="E30" s="13">
        <f t="shared" ref="E30:E58" si="6">D30*E$26</f>
        <v>5.8913196667974836E-2</v>
      </c>
      <c r="F30" s="14">
        <f>Rates!K24</f>
        <v>1.8164099999999999E-2</v>
      </c>
      <c r="G30" s="29">
        <f t="shared" ref="G30:G58" si="7">H30/D30</f>
        <v>1.1265916742866906</v>
      </c>
      <c r="H30" s="13">
        <f t="shared" ref="H30:H58" si="8">NPV(F30,J30:AW30)</f>
        <v>2.2123705623918286</v>
      </c>
      <c r="J30" s="9">
        <f t="shared" si="2"/>
        <v>5.8913196667974836E-2</v>
      </c>
      <c r="K30" s="9">
        <f t="shared" si="2"/>
        <v>5.8913196667974836E-2</v>
      </c>
      <c r="L30" s="9">
        <f t="shared" si="2"/>
        <v>5.8913196667974836E-2</v>
      </c>
      <c r="M30" s="9">
        <f t="shared" si="2"/>
        <v>5.8913196667974836E-2</v>
      </c>
      <c r="N30" s="9">
        <f t="shared" si="2"/>
        <v>5.8913196667974836E-2</v>
      </c>
      <c r="O30" s="9">
        <f t="shared" si="2"/>
        <v>5.8913196667974836E-2</v>
      </c>
      <c r="P30" s="9">
        <f t="shared" si="2"/>
        <v>5.8913196667974836E-2</v>
      </c>
      <c r="Q30" s="9">
        <f t="shared" si="2"/>
        <v>5.8913196667974836E-2</v>
      </c>
      <c r="R30" s="9">
        <f t="shared" si="2"/>
        <v>5.8913196667974836E-2</v>
      </c>
      <c r="S30" s="9">
        <f t="shared" si="2"/>
        <v>5.8913196667974836E-2</v>
      </c>
      <c r="T30" s="9">
        <f t="shared" si="3"/>
        <v>5.8913196667974836E-2</v>
      </c>
      <c r="U30" s="9">
        <f t="shared" si="3"/>
        <v>2.022686418933803</v>
      </c>
      <c r="V30" s="9">
        <f t="shared" si="3"/>
        <v>0</v>
      </c>
      <c r="W30" s="9">
        <f t="shared" si="3"/>
        <v>0</v>
      </c>
      <c r="X30" s="9">
        <f t="shared" si="3"/>
        <v>0</v>
      </c>
      <c r="Y30" s="9">
        <f t="shared" si="3"/>
        <v>0</v>
      </c>
      <c r="Z30" s="9">
        <f t="shared" si="3"/>
        <v>0</v>
      </c>
      <c r="AA30" s="9">
        <f t="shared" si="3"/>
        <v>0</v>
      </c>
      <c r="AB30" s="9">
        <f t="shared" si="3"/>
        <v>0</v>
      </c>
      <c r="AC30" s="9">
        <f t="shared" si="3"/>
        <v>0</v>
      </c>
      <c r="AD30" s="9">
        <f t="shared" si="4"/>
        <v>0</v>
      </c>
      <c r="AE30" s="9">
        <f t="shared" si="4"/>
        <v>0</v>
      </c>
      <c r="AF30" s="9">
        <f t="shared" si="4"/>
        <v>0</v>
      </c>
      <c r="AG30" s="9">
        <f t="shared" si="4"/>
        <v>0</v>
      </c>
      <c r="AH30" s="9">
        <f t="shared" si="4"/>
        <v>0</v>
      </c>
      <c r="AI30" s="9">
        <f t="shared" si="4"/>
        <v>0</v>
      </c>
      <c r="AJ30" s="9">
        <f t="shared" si="4"/>
        <v>0</v>
      </c>
      <c r="AK30" s="9">
        <f t="shared" si="4"/>
        <v>0</v>
      </c>
      <c r="AL30" s="9">
        <f t="shared" si="4"/>
        <v>0</v>
      </c>
      <c r="AM30" s="9">
        <f t="shared" si="4"/>
        <v>0</v>
      </c>
      <c r="AN30" s="9">
        <f t="shared" si="5"/>
        <v>0</v>
      </c>
      <c r="AO30" s="9">
        <f t="shared" si="5"/>
        <v>0</v>
      </c>
      <c r="AP30" s="9">
        <f t="shared" si="5"/>
        <v>0</v>
      </c>
      <c r="AQ30" s="9">
        <f t="shared" si="5"/>
        <v>0</v>
      </c>
      <c r="AR30" s="9">
        <f t="shared" si="5"/>
        <v>0</v>
      </c>
      <c r="AS30" s="9">
        <f t="shared" si="5"/>
        <v>0</v>
      </c>
      <c r="AT30" s="9">
        <f t="shared" si="5"/>
        <v>0</v>
      </c>
      <c r="AU30" s="9">
        <f t="shared" si="5"/>
        <v>0</v>
      </c>
      <c r="AV30" s="9">
        <f t="shared" si="5"/>
        <v>0</v>
      </c>
      <c r="AW30" s="9">
        <f t="shared" si="5"/>
        <v>0</v>
      </c>
    </row>
    <row r="31" spans="1:64" x14ac:dyDescent="0.25">
      <c r="A31" s="26">
        <f t="shared" ref="A31:A58" si="9">A30+1</f>
        <v>13</v>
      </c>
      <c r="B31" s="30">
        <f t="shared" ref="B31:B58" si="10">B30*(1+E$26)+PMT(E$26,30,1)</f>
        <v>0.93503157136703152</v>
      </c>
      <c r="C31" s="31">
        <f t="shared" ref="C31:C58" si="11">(B30-B31)</f>
        <v>2.2299332212855849E-2</v>
      </c>
      <c r="D31" s="28">
        <f t="shared" si="1"/>
        <v>2.0226864189337954</v>
      </c>
      <c r="E31" s="13">
        <f t="shared" si="6"/>
        <v>6.0680592568013864E-2</v>
      </c>
      <c r="F31" s="14">
        <f>Rates!K25</f>
        <v>1.8751680000000003E-2</v>
      </c>
      <c r="G31" s="29">
        <f t="shared" si="7"/>
        <v>1.1287067708079477</v>
      </c>
      <c r="H31" s="13">
        <f t="shared" si="8"/>
        <v>2.283019856271856</v>
      </c>
      <c r="J31" s="9">
        <f t="shared" si="2"/>
        <v>6.0680592568013864E-2</v>
      </c>
      <c r="K31" s="9">
        <f t="shared" si="2"/>
        <v>6.0680592568013864E-2</v>
      </c>
      <c r="L31" s="9">
        <f t="shared" si="2"/>
        <v>6.0680592568013864E-2</v>
      </c>
      <c r="M31" s="9">
        <f t="shared" si="2"/>
        <v>6.0680592568013864E-2</v>
      </c>
      <c r="N31" s="9">
        <f t="shared" si="2"/>
        <v>6.0680592568013864E-2</v>
      </c>
      <c r="O31" s="9">
        <f t="shared" si="2"/>
        <v>6.0680592568013864E-2</v>
      </c>
      <c r="P31" s="9">
        <f t="shared" si="2"/>
        <v>6.0680592568013864E-2</v>
      </c>
      <c r="Q31" s="9">
        <f t="shared" si="2"/>
        <v>6.0680592568013864E-2</v>
      </c>
      <c r="R31" s="9">
        <f t="shared" si="2"/>
        <v>6.0680592568013864E-2</v>
      </c>
      <c r="S31" s="9">
        <f t="shared" si="2"/>
        <v>6.0680592568013864E-2</v>
      </c>
      <c r="T31" s="9">
        <f t="shared" si="3"/>
        <v>6.0680592568013864E-2</v>
      </c>
      <c r="U31" s="9">
        <f t="shared" si="3"/>
        <v>6.0680592568013864E-2</v>
      </c>
      <c r="V31" s="9">
        <f t="shared" si="3"/>
        <v>2.0833670115018093</v>
      </c>
      <c r="W31" s="9">
        <f t="shared" si="3"/>
        <v>0</v>
      </c>
      <c r="X31" s="9">
        <f t="shared" si="3"/>
        <v>0</v>
      </c>
      <c r="Y31" s="9">
        <f t="shared" si="3"/>
        <v>0</v>
      </c>
      <c r="Z31" s="9">
        <f t="shared" si="3"/>
        <v>0</v>
      </c>
      <c r="AA31" s="9">
        <f t="shared" si="3"/>
        <v>0</v>
      </c>
      <c r="AB31" s="9">
        <f t="shared" si="3"/>
        <v>0</v>
      </c>
      <c r="AC31" s="9">
        <f t="shared" si="3"/>
        <v>0</v>
      </c>
      <c r="AD31" s="9">
        <f t="shared" si="4"/>
        <v>0</v>
      </c>
      <c r="AE31" s="9">
        <f t="shared" si="4"/>
        <v>0</v>
      </c>
      <c r="AF31" s="9">
        <f t="shared" si="4"/>
        <v>0</v>
      </c>
      <c r="AG31" s="9">
        <f t="shared" si="4"/>
        <v>0</v>
      </c>
      <c r="AH31" s="9">
        <f t="shared" si="4"/>
        <v>0</v>
      </c>
      <c r="AI31" s="9">
        <f t="shared" si="4"/>
        <v>0</v>
      </c>
      <c r="AJ31" s="9">
        <f t="shared" si="4"/>
        <v>0</v>
      </c>
      <c r="AK31" s="9">
        <f t="shared" si="4"/>
        <v>0</v>
      </c>
      <c r="AL31" s="9">
        <f t="shared" si="4"/>
        <v>0</v>
      </c>
      <c r="AM31" s="9">
        <f t="shared" si="4"/>
        <v>0</v>
      </c>
      <c r="AN31" s="9">
        <f t="shared" si="5"/>
        <v>0</v>
      </c>
      <c r="AO31" s="9">
        <f t="shared" si="5"/>
        <v>0</v>
      </c>
      <c r="AP31" s="9">
        <f t="shared" si="5"/>
        <v>0</v>
      </c>
      <c r="AQ31" s="9">
        <f t="shared" si="5"/>
        <v>0</v>
      </c>
      <c r="AR31" s="9">
        <f t="shared" si="5"/>
        <v>0</v>
      </c>
      <c r="AS31" s="9">
        <f t="shared" si="5"/>
        <v>0</v>
      </c>
      <c r="AT31" s="9">
        <f t="shared" si="5"/>
        <v>0</v>
      </c>
      <c r="AU31" s="9">
        <f t="shared" si="5"/>
        <v>0</v>
      </c>
      <c r="AV31" s="9">
        <f t="shared" si="5"/>
        <v>0</v>
      </c>
      <c r="AW31" s="9">
        <f t="shared" si="5"/>
        <v>0</v>
      </c>
    </row>
    <row r="32" spans="1:64" x14ac:dyDescent="0.25">
      <c r="A32" s="26">
        <f t="shared" si="9"/>
        <v>14</v>
      </c>
      <c r="B32" s="30">
        <f t="shared" si="10"/>
        <v>0.91206325918778997</v>
      </c>
      <c r="C32" s="31">
        <f t="shared" si="11"/>
        <v>2.2968312179241557E-2</v>
      </c>
      <c r="D32" s="28">
        <f t="shared" si="1"/>
        <v>2.0833670115018124</v>
      </c>
      <c r="E32" s="13">
        <f t="shared" si="6"/>
        <v>6.250101034505437E-2</v>
      </c>
      <c r="F32" s="14">
        <f>Rates!K26</f>
        <v>1.9365119999999996E-2</v>
      </c>
      <c r="G32" s="29">
        <f t="shared" si="7"/>
        <v>1.1293256496904984</v>
      </c>
      <c r="H32" s="13">
        <f t="shared" si="8"/>
        <v>2.3527998038080362</v>
      </c>
      <c r="J32" s="9">
        <f t="shared" si="2"/>
        <v>6.250101034505437E-2</v>
      </c>
      <c r="K32" s="9">
        <f t="shared" si="2"/>
        <v>6.250101034505437E-2</v>
      </c>
      <c r="L32" s="9">
        <f t="shared" si="2"/>
        <v>6.250101034505437E-2</v>
      </c>
      <c r="M32" s="9">
        <f t="shared" si="2"/>
        <v>6.250101034505437E-2</v>
      </c>
      <c r="N32" s="9">
        <f t="shared" si="2"/>
        <v>6.250101034505437E-2</v>
      </c>
      <c r="O32" s="9">
        <f t="shared" si="2"/>
        <v>6.250101034505437E-2</v>
      </c>
      <c r="P32" s="9">
        <f t="shared" si="2"/>
        <v>6.250101034505437E-2</v>
      </c>
      <c r="Q32" s="9">
        <f t="shared" si="2"/>
        <v>6.250101034505437E-2</v>
      </c>
      <c r="R32" s="9">
        <f t="shared" si="2"/>
        <v>6.250101034505437E-2</v>
      </c>
      <c r="S32" s="9">
        <f t="shared" si="2"/>
        <v>6.250101034505437E-2</v>
      </c>
      <c r="T32" s="9">
        <f t="shared" si="3"/>
        <v>6.250101034505437E-2</v>
      </c>
      <c r="U32" s="9">
        <f t="shared" si="3"/>
        <v>6.250101034505437E-2</v>
      </c>
      <c r="V32" s="9">
        <f t="shared" si="3"/>
        <v>6.250101034505437E-2</v>
      </c>
      <c r="W32" s="9">
        <f t="shared" si="3"/>
        <v>2.1458680218468666</v>
      </c>
      <c r="X32" s="9">
        <f t="shared" si="3"/>
        <v>0</v>
      </c>
      <c r="Y32" s="9">
        <f t="shared" si="3"/>
        <v>0</v>
      </c>
      <c r="Z32" s="9">
        <f t="shared" si="3"/>
        <v>0</v>
      </c>
      <c r="AA32" s="9">
        <f t="shared" si="3"/>
        <v>0</v>
      </c>
      <c r="AB32" s="9">
        <f t="shared" si="3"/>
        <v>0</v>
      </c>
      <c r="AC32" s="9">
        <f t="shared" si="3"/>
        <v>0</v>
      </c>
      <c r="AD32" s="9">
        <f t="shared" si="4"/>
        <v>0</v>
      </c>
      <c r="AE32" s="9">
        <f t="shared" si="4"/>
        <v>0</v>
      </c>
      <c r="AF32" s="9">
        <f t="shared" si="4"/>
        <v>0</v>
      </c>
      <c r="AG32" s="9">
        <f t="shared" si="4"/>
        <v>0</v>
      </c>
      <c r="AH32" s="9">
        <f t="shared" si="4"/>
        <v>0</v>
      </c>
      <c r="AI32" s="9">
        <f t="shared" si="4"/>
        <v>0</v>
      </c>
      <c r="AJ32" s="9">
        <f t="shared" si="4"/>
        <v>0</v>
      </c>
      <c r="AK32" s="9">
        <f t="shared" si="4"/>
        <v>0</v>
      </c>
      <c r="AL32" s="9">
        <f t="shared" si="4"/>
        <v>0</v>
      </c>
      <c r="AM32" s="9">
        <f t="shared" si="4"/>
        <v>0</v>
      </c>
      <c r="AN32" s="9">
        <f t="shared" si="5"/>
        <v>0</v>
      </c>
      <c r="AO32" s="9">
        <f t="shared" si="5"/>
        <v>0</v>
      </c>
      <c r="AP32" s="9">
        <f t="shared" si="5"/>
        <v>0</v>
      </c>
      <c r="AQ32" s="9">
        <f t="shared" si="5"/>
        <v>0</v>
      </c>
      <c r="AR32" s="9">
        <f t="shared" si="5"/>
        <v>0</v>
      </c>
      <c r="AS32" s="9">
        <f t="shared" si="5"/>
        <v>0</v>
      </c>
      <c r="AT32" s="9">
        <f t="shared" si="5"/>
        <v>0</v>
      </c>
      <c r="AU32" s="9">
        <f t="shared" si="5"/>
        <v>0</v>
      </c>
      <c r="AV32" s="9">
        <f t="shared" si="5"/>
        <v>0</v>
      </c>
      <c r="AW32" s="9">
        <f t="shared" si="5"/>
        <v>0</v>
      </c>
    </row>
    <row r="33" spans="1:49" x14ac:dyDescent="0.25">
      <c r="A33" s="26">
        <f t="shared" si="9"/>
        <v>15</v>
      </c>
      <c r="B33" s="30">
        <f t="shared" si="10"/>
        <v>0.88840589764317113</v>
      </c>
      <c r="C33" s="31">
        <f t="shared" si="11"/>
        <v>2.3657361544618838E-2</v>
      </c>
      <c r="D33" s="28">
        <f t="shared" si="1"/>
        <v>2.1458680218468698</v>
      </c>
      <c r="E33" s="13">
        <f t="shared" si="6"/>
        <v>6.4376040655406086E-2</v>
      </c>
      <c r="F33" s="14">
        <f>Rates!K27</f>
        <v>1.9819800000000002E-2</v>
      </c>
      <c r="G33" s="29">
        <f t="shared" si="7"/>
        <v>1.1309845904283866</v>
      </c>
      <c r="H33" s="13">
        <f t="shared" si="8"/>
        <v>2.4269436658018542</v>
      </c>
      <c r="J33" s="9">
        <f t="shared" si="2"/>
        <v>6.4376040655406086E-2</v>
      </c>
      <c r="K33" s="9">
        <f t="shared" si="2"/>
        <v>6.4376040655406086E-2</v>
      </c>
      <c r="L33" s="9">
        <f t="shared" si="2"/>
        <v>6.4376040655406086E-2</v>
      </c>
      <c r="M33" s="9">
        <f t="shared" si="2"/>
        <v>6.4376040655406086E-2</v>
      </c>
      <c r="N33" s="9">
        <f t="shared" si="2"/>
        <v>6.4376040655406086E-2</v>
      </c>
      <c r="O33" s="9">
        <f t="shared" si="2"/>
        <v>6.4376040655406086E-2</v>
      </c>
      <c r="P33" s="9">
        <f t="shared" si="2"/>
        <v>6.4376040655406086E-2</v>
      </c>
      <c r="Q33" s="9">
        <f t="shared" si="2"/>
        <v>6.4376040655406086E-2</v>
      </c>
      <c r="R33" s="9">
        <f t="shared" si="2"/>
        <v>6.4376040655406086E-2</v>
      </c>
      <c r="S33" s="9">
        <f t="shared" si="2"/>
        <v>6.4376040655406086E-2</v>
      </c>
      <c r="T33" s="9">
        <f t="shared" si="3"/>
        <v>6.4376040655406086E-2</v>
      </c>
      <c r="U33" s="9">
        <f t="shared" si="3"/>
        <v>6.4376040655406086E-2</v>
      </c>
      <c r="V33" s="9">
        <f t="shared" si="3"/>
        <v>6.4376040655406086E-2</v>
      </c>
      <c r="W33" s="9">
        <f t="shared" si="3"/>
        <v>6.4376040655406086E-2</v>
      </c>
      <c r="X33" s="9">
        <f t="shared" si="3"/>
        <v>2.2102440625022757</v>
      </c>
      <c r="Y33" s="9">
        <f t="shared" si="3"/>
        <v>0</v>
      </c>
      <c r="Z33" s="9">
        <f t="shared" si="3"/>
        <v>0</v>
      </c>
      <c r="AA33" s="9">
        <f t="shared" si="3"/>
        <v>0</v>
      </c>
      <c r="AB33" s="9">
        <f t="shared" si="3"/>
        <v>0</v>
      </c>
      <c r="AC33" s="9">
        <f t="shared" si="3"/>
        <v>0</v>
      </c>
      <c r="AD33" s="9">
        <f t="shared" si="4"/>
        <v>0</v>
      </c>
      <c r="AE33" s="9">
        <f t="shared" si="4"/>
        <v>0</v>
      </c>
      <c r="AF33" s="9">
        <f t="shared" si="4"/>
        <v>0</v>
      </c>
      <c r="AG33" s="9">
        <f t="shared" si="4"/>
        <v>0</v>
      </c>
      <c r="AH33" s="9">
        <f t="shared" si="4"/>
        <v>0</v>
      </c>
      <c r="AI33" s="9">
        <f t="shared" si="4"/>
        <v>0</v>
      </c>
      <c r="AJ33" s="9">
        <f t="shared" si="4"/>
        <v>0</v>
      </c>
      <c r="AK33" s="9">
        <f t="shared" si="4"/>
        <v>0</v>
      </c>
      <c r="AL33" s="9">
        <f t="shared" si="4"/>
        <v>0</v>
      </c>
      <c r="AM33" s="9">
        <f t="shared" si="4"/>
        <v>0</v>
      </c>
      <c r="AN33" s="9">
        <f t="shared" si="5"/>
        <v>0</v>
      </c>
      <c r="AO33" s="9">
        <f t="shared" si="5"/>
        <v>0</v>
      </c>
      <c r="AP33" s="9">
        <f t="shared" si="5"/>
        <v>0</v>
      </c>
      <c r="AQ33" s="9">
        <f t="shared" si="5"/>
        <v>0</v>
      </c>
      <c r="AR33" s="9">
        <f t="shared" si="5"/>
        <v>0</v>
      </c>
      <c r="AS33" s="9">
        <f t="shared" si="5"/>
        <v>0</v>
      </c>
      <c r="AT33" s="9">
        <f t="shared" si="5"/>
        <v>0</v>
      </c>
      <c r="AU33" s="9">
        <f t="shared" si="5"/>
        <v>0</v>
      </c>
      <c r="AV33" s="9">
        <f t="shared" si="5"/>
        <v>0</v>
      </c>
      <c r="AW33" s="9">
        <f t="shared" si="5"/>
        <v>0</v>
      </c>
    </row>
    <row r="34" spans="1:49" x14ac:dyDescent="0.25">
      <c r="A34" s="26">
        <f t="shared" si="9"/>
        <v>16</v>
      </c>
      <c r="B34" s="30">
        <f t="shared" si="10"/>
        <v>0.86403881525221371</v>
      </c>
      <c r="C34" s="31">
        <f t="shared" si="11"/>
        <v>2.4367082390957417E-2</v>
      </c>
      <c r="D34" s="28">
        <f t="shared" si="1"/>
        <v>2.210244062502277</v>
      </c>
      <c r="E34" s="13">
        <f t="shared" si="6"/>
        <v>6.6307321875068312E-2</v>
      </c>
      <c r="F34" s="14">
        <f>Rates!K28</f>
        <v>2.0346059999999996E-2</v>
      </c>
      <c r="G34" s="29">
        <f t="shared" si="7"/>
        <v>1.1307197771977555</v>
      </c>
      <c r="H34" s="13">
        <f t="shared" si="8"/>
        <v>2.4991666739052367</v>
      </c>
      <c r="J34" s="9">
        <f t="shared" si="2"/>
        <v>6.6307321875068312E-2</v>
      </c>
      <c r="K34" s="9">
        <f t="shared" si="2"/>
        <v>6.6307321875068312E-2</v>
      </c>
      <c r="L34" s="9">
        <f t="shared" si="2"/>
        <v>6.6307321875068312E-2</v>
      </c>
      <c r="M34" s="9">
        <f t="shared" si="2"/>
        <v>6.6307321875068312E-2</v>
      </c>
      <c r="N34" s="9">
        <f t="shared" si="2"/>
        <v>6.6307321875068312E-2</v>
      </c>
      <c r="O34" s="9">
        <f t="shared" si="2"/>
        <v>6.6307321875068312E-2</v>
      </c>
      <c r="P34" s="9">
        <f t="shared" si="2"/>
        <v>6.6307321875068312E-2</v>
      </c>
      <c r="Q34" s="9">
        <f t="shared" si="2"/>
        <v>6.6307321875068312E-2</v>
      </c>
      <c r="R34" s="9">
        <f t="shared" si="2"/>
        <v>6.6307321875068312E-2</v>
      </c>
      <c r="S34" s="9">
        <f t="shared" si="2"/>
        <v>6.6307321875068312E-2</v>
      </c>
      <c r="T34" s="9">
        <f t="shared" si="3"/>
        <v>6.6307321875068312E-2</v>
      </c>
      <c r="U34" s="9">
        <f t="shared" si="3"/>
        <v>6.6307321875068312E-2</v>
      </c>
      <c r="V34" s="9">
        <f t="shared" si="3"/>
        <v>6.6307321875068312E-2</v>
      </c>
      <c r="W34" s="9">
        <f t="shared" si="3"/>
        <v>6.6307321875068312E-2</v>
      </c>
      <c r="X34" s="9">
        <f t="shared" si="3"/>
        <v>6.6307321875068312E-2</v>
      </c>
      <c r="Y34" s="9">
        <f t="shared" si="3"/>
        <v>2.2765513843773455</v>
      </c>
      <c r="Z34" s="9">
        <f t="shared" si="3"/>
        <v>0</v>
      </c>
      <c r="AA34" s="9">
        <f t="shared" si="3"/>
        <v>0</v>
      </c>
      <c r="AB34" s="9">
        <f t="shared" si="3"/>
        <v>0</v>
      </c>
      <c r="AC34" s="9">
        <f t="shared" si="3"/>
        <v>0</v>
      </c>
      <c r="AD34" s="9">
        <f t="shared" si="4"/>
        <v>0</v>
      </c>
      <c r="AE34" s="9">
        <f t="shared" si="4"/>
        <v>0</v>
      </c>
      <c r="AF34" s="9">
        <f t="shared" si="4"/>
        <v>0</v>
      </c>
      <c r="AG34" s="9">
        <f t="shared" si="4"/>
        <v>0</v>
      </c>
      <c r="AH34" s="9">
        <f t="shared" si="4"/>
        <v>0</v>
      </c>
      <c r="AI34" s="9">
        <f t="shared" si="4"/>
        <v>0</v>
      </c>
      <c r="AJ34" s="9">
        <f t="shared" si="4"/>
        <v>0</v>
      </c>
      <c r="AK34" s="9">
        <f t="shared" si="4"/>
        <v>0</v>
      </c>
      <c r="AL34" s="9">
        <f t="shared" si="4"/>
        <v>0</v>
      </c>
      <c r="AM34" s="9">
        <f t="shared" si="4"/>
        <v>0</v>
      </c>
      <c r="AN34" s="9">
        <f t="shared" si="5"/>
        <v>0</v>
      </c>
      <c r="AO34" s="9">
        <f t="shared" si="5"/>
        <v>0</v>
      </c>
      <c r="AP34" s="9">
        <f t="shared" si="5"/>
        <v>0</v>
      </c>
      <c r="AQ34" s="9">
        <f t="shared" si="5"/>
        <v>0</v>
      </c>
      <c r="AR34" s="9">
        <f t="shared" si="5"/>
        <v>0</v>
      </c>
      <c r="AS34" s="9">
        <f t="shared" si="5"/>
        <v>0</v>
      </c>
      <c r="AT34" s="9">
        <f t="shared" si="5"/>
        <v>0</v>
      </c>
      <c r="AU34" s="9">
        <f t="shared" si="5"/>
        <v>0</v>
      </c>
      <c r="AV34" s="9">
        <f t="shared" si="5"/>
        <v>0</v>
      </c>
      <c r="AW34" s="9">
        <f t="shared" si="5"/>
        <v>0</v>
      </c>
    </row>
    <row r="35" spans="1:49" x14ac:dyDescent="0.25">
      <c r="A35" s="26">
        <f t="shared" si="9"/>
        <v>17</v>
      </c>
      <c r="B35" s="30">
        <f t="shared" si="10"/>
        <v>0.83894072038952761</v>
      </c>
      <c r="C35" s="31">
        <f t="shared" si="11"/>
        <v>2.5098094862686104E-2</v>
      </c>
      <c r="D35" s="28">
        <f t="shared" si="1"/>
        <v>2.2765513843773424</v>
      </c>
      <c r="E35" s="13">
        <f t="shared" si="6"/>
        <v>6.8296541531320268E-2</v>
      </c>
      <c r="F35" s="14">
        <f>Rates!K29</f>
        <v>2.0839950000000003E-2</v>
      </c>
      <c r="G35" s="29">
        <f t="shared" si="7"/>
        <v>1.1299997973569758</v>
      </c>
      <c r="H35" s="13">
        <f t="shared" si="8"/>
        <v>2.5725026030191396</v>
      </c>
      <c r="J35" s="9">
        <f t="shared" si="2"/>
        <v>6.8296541531320268E-2</v>
      </c>
      <c r="K35" s="9">
        <f t="shared" si="2"/>
        <v>6.8296541531320268E-2</v>
      </c>
      <c r="L35" s="9">
        <f t="shared" si="2"/>
        <v>6.8296541531320268E-2</v>
      </c>
      <c r="M35" s="9">
        <f t="shared" si="2"/>
        <v>6.8296541531320268E-2</v>
      </c>
      <c r="N35" s="9">
        <f t="shared" si="2"/>
        <v>6.8296541531320268E-2</v>
      </c>
      <c r="O35" s="9">
        <f t="shared" si="2"/>
        <v>6.8296541531320268E-2</v>
      </c>
      <c r="P35" s="9">
        <f t="shared" si="2"/>
        <v>6.8296541531320268E-2</v>
      </c>
      <c r="Q35" s="9">
        <f t="shared" si="2"/>
        <v>6.8296541531320268E-2</v>
      </c>
      <c r="R35" s="9">
        <f t="shared" si="2"/>
        <v>6.8296541531320268E-2</v>
      </c>
      <c r="S35" s="9">
        <f t="shared" si="2"/>
        <v>6.8296541531320268E-2</v>
      </c>
      <c r="T35" s="9">
        <f t="shared" si="3"/>
        <v>6.8296541531320268E-2</v>
      </c>
      <c r="U35" s="9">
        <f t="shared" si="3"/>
        <v>6.8296541531320268E-2</v>
      </c>
      <c r="V35" s="9">
        <f t="shared" si="3"/>
        <v>6.8296541531320268E-2</v>
      </c>
      <c r="W35" s="9">
        <f t="shared" si="3"/>
        <v>6.8296541531320268E-2</v>
      </c>
      <c r="X35" s="9">
        <f t="shared" si="3"/>
        <v>6.8296541531320268E-2</v>
      </c>
      <c r="Y35" s="9">
        <f t="shared" si="3"/>
        <v>6.8296541531320268E-2</v>
      </c>
      <c r="Z35" s="9">
        <f t="shared" si="3"/>
        <v>2.3448479259086628</v>
      </c>
      <c r="AA35" s="9">
        <f t="shared" si="3"/>
        <v>0</v>
      </c>
      <c r="AB35" s="9">
        <f t="shared" si="3"/>
        <v>0</v>
      </c>
      <c r="AC35" s="9">
        <f t="shared" si="3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5"/>
        <v>0</v>
      </c>
      <c r="AO35" s="9">
        <f t="shared" si="5"/>
        <v>0</v>
      </c>
      <c r="AP35" s="9">
        <f t="shared" si="5"/>
        <v>0</v>
      </c>
      <c r="AQ35" s="9">
        <f t="shared" si="5"/>
        <v>0</v>
      </c>
      <c r="AR35" s="9">
        <f t="shared" si="5"/>
        <v>0</v>
      </c>
      <c r="AS35" s="9">
        <f t="shared" si="5"/>
        <v>0</v>
      </c>
      <c r="AT35" s="9">
        <f t="shared" si="5"/>
        <v>0</v>
      </c>
      <c r="AU35" s="9">
        <f t="shared" si="5"/>
        <v>0</v>
      </c>
      <c r="AV35" s="9">
        <f t="shared" si="5"/>
        <v>0</v>
      </c>
      <c r="AW35" s="9">
        <f t="shared" si="5"/>
        <v>0</v>
      </c>
    </row>
    <row r="36" spans="1:49" x14ac:dyDescent="0.25">
      <c r="A36" s="26">
        <f t="shared" si="9"/>
        <v>18</v>
      </c>
      <c r="B36" s="30">
        <f t="shared" si="10"/>
        <v>0.81308968268096093</v>
      </c>
      <c r="C36" s="31">
        <f t="shared" si="11"/>
        <v>2.5851037708566671E-2</v>
      </c>
      <c r="D36" s="28">
        <f t="shared" si="1"/>
        <v>2.344847925908661</v>
      </c>
      <c r="E36" s="13">
        <f t="shared" si="6"/>
        <v>7.0345437777259823E-2</v>
      </c>
      <c r="F36" s="14">
        <f>Rates!K30</f>
        <v>2.119644E-2</v>
      </c>
      <c r="G36" s="29">
        <f t="shared" si="7"/>
        <v>1.1306053418580866</v>
      </c>
      <c r="H36" s="13">
        <f t="shared" si="8"/>
        <v>2.6510975908771868</v>
      </c>
      <c r="J36" s="9">
        <f t="shared" si="2"/>
        <v>7.0345437777259823E-2</v>
      </c>
      <c r="K36" s="9">
        <f t="shared" si="2"/>
        <v>7.0345437777259823E-2</v>
      </c>
      <c r="L36" s="9">
        <f t="shared" si="2"/>
        <v>7.0345437777259823E-2</v>
      </c>
      <c r="M36" s="9">
        <f t="shared" si="2"/>
        <v>7.0345437777259823E-2</v>
      </c>
      <c r="N36" s="9">
        <f t="shared" si="2"/>
        <v>7.0345437777259823E-2</v>
      </c>
      <c r="O36" s="9">
        <f t="shared" si="2"/>
        <v>7.0345437777259823E-2</v>
      </c>
      <c r="P36" s="9">
        <f t="shared" si="2"/>
        <v>7.0345437777259823E-2</v>
      </c>
      <c r="Q36" s="9">
        <f t="shared" si="2"/>
        <v>7.0345437777259823E-2</v>
      </c>
      <c r="R36" s="9">
        <f t="shared" si="2"/>
        <v>7.0345437777259823E-2</v>
      </c>
      <c r="S36" s="9">
        <f t="shared" si="2"/>
        <v>7.0345437777259823E-2</v>
      </c>
      <c r="T36" s="9">
        <f t="shared" si="3"/>
        <v>7.0345437777259823E-2</v>
      </c>
      <c r="U36" s="9">
        <f t="shared" si="3"/>
        <v>7.0345437777259823E-2</v>
      </c>
      <c r="V36" s="9">
        <f t="shared" si="3"/>
        <v>7.0345437777259823E-2</v>
      </c>
      <c r="W36" s="9">
        <f t="shared" si="3"/>
        <v>7.0345437777259823E-2</v>
      </c>
      <c r="X36" s="9">
        <f t="shared" si="3"/>
        <v>7.0345437777259823E-2</v>
      </c>
      <c r="Y36" s="9">
        <f t="shared" si="3"/>
        <v>7.0345437777259823E-2</v>
      </c>
      <c r="Z36" s="9">
        <f t="shared" si="3"/>
        <v>7.0345437777259823E-2</v>
      </c>
      <c r="AA36" s="9">
        <f t="shared" si="3"/>
        <v>2.4151933636859209</v>
      </c>
      <c r="AB36" s="9">
        <f t="shared" si="3"/>
        <v>0</v>
      </c>
      <c r="AC36" s="9">
        <f t="shared" si="3"/>
        <v>0</v>
      </c>
      <c r="AD36" s="9">
        <f t="shared" si="4"/>
        <v>0</v>
      </c>
      <c r="AE36" s="9">
        <f t="shared" si="4"/>
        <v>0</v>
      </c>
      <c r="AF36" s="9">
        <f t="shared" si="4"/>
        <v>0</v>
      </c>
      <c r="AG36" s="9">
        <f t="shared" si="4"/>
        <v>0</v>
      </c>
      <c r="AH36" s="9">
        <f t="shared" si="4"/>
        <v>0</v>
      </c>
      <c r="AI36" s="9">
        <f t="shared" si="4"/>
        <v>0</v>
      </c>
      <c r="AJ36" s="9">
        <f t="shared" si="4"/>
        <v>0</v>
      </c>
      <c r="AK36" s="9">
        <f t="shared" si="4"/>
        <v>0</v>
      </c>
      <c r="AL36" s="9">
        <f t="shared" si="4"/>
        <v>0</v>
      </c>
      <c r="AM36" s="9">
        <f t="shared" si="4"/>
        <v>0</v>
      </c>
      <c r="AN36" s="9">
        <f t="shared" si="5"/>
        <v>0</v>
      </c>
      <c r="AO36" s="9">
        <f t="shared" si="5"/>
        <v>0</v>
      </c>
      <c r="AP36" s="9">
        <f t="shared" si="5"/>
        <v>0</v>
      </c>
      <c r="AQ36" s="9">
        <f t="shared" si="5"/>
        <v>0</v>
      </c>
      <c r="AR36" s="9">
        <f t="shared" si="5"/>
        <v>0</v>
      </c>
      <c r="AS36" s="9">
        <f t="shared" si="5"/>
        <v>0</v>
      </c>
      <c r="AT36" s="9">
        <f t="shared" si="5"/>
        <v>0</v>
      </c>
      <c r="AU36" s="9">
        <f t="shared" si="5"/>
        <v>0</v>
      </c>
      <c r="AV36" s="9">
        <f t="shared" si="5"/>
        <v>0</v>
      </c>
      <c r="AW36" s="9">
        <f t="shared" si="5"/>
        <v>0</v>
      </c>
    </row>
    <row r="37" spans="1:49" x14ac:dyDescent="0.25">
      <c r="A37" s="26">
        <f t="shared" si="9"/>
        <v>19</v>
      </c>
      <c r="B37" s="30">
        <f t="shared" si="10"/>
        <v>0.78646311384113721</v>
      </c>
      <c r="C37" s="31">
        <f t="shared" si="11"/>
        <v>2.6626568839823728E-2</v>
      </c>
      <c r="D37" s="28">
        <f t="shared" si="1"/>
        <v>2.4151933636859257</v>
      </c>
      <c r="E37" s="13">
        <f t="shared" si="6"/>
        <v>7.2455800910577767E-2</v>
      </c>
      <c r="F37" s="14">
        <f>Rates!K31</f>
        <v>2.1636180000000001E-2</v>
      </c>
      <c r="G37" s="29">
        <f t="shared" si="7"/>
        <v>1.1291743776552063</v>
      </c>
      <c r="H37" s="13">
        <f t="shared" si="8"/>
        <v>2.7271744633570396</v>
      </c>
      <c r="J37" s="9">
        <f t="shared" si="2"/>
        <v>7.2455800910577767E-2</v>
      </c>
      <c r="K37" s="9">
        <f t="shared" si="2"/>
        <v>7.2455800910577767E-2</v>
      </c>
      <c r="L37" s="9">
        <f t="shared" si="2"/>
        <v>7.2455800910577767E-2</v>
      </c>
      <c r="M37" s="9">
        <f t="shared" si="2"/>
        <v>7.2455800910577767E-2</v>
      </c>
      <c r="N37" s="9">
        <f t="shared" si="2"/>
        <v>7.2455800910577767E-2</v>
      </c>
      <c r="O37" s="9">
        <f t="shared" si="2"/>
        <v>7.2455800910577767E-2</v>
      </c>
      <c r="P37" s="9">
        <f t="shared" si="2"/>
        <v>7.2455800910577767E-2</v>
      </c>
      <c r="Q37" s="9">
        <f t="shared" si="2"/>
        <v>7.2455800910577767E-2</v>
      </c>
      <c r="R37" s="9">
        <f t="shared" si="2"/>
        <v>7.2455800910577767E-2</v>
      </c>
      <c r="S37" s="9">
        <f t="shared" si="2"/>
        <v>7.2455800910577767E-2</v>
      </c>
      <c r="T37" s="9">
        <f t="shared" si="3"/>
        <v>7.2455800910577767E-2</v>
      </c>
      <c r="U37" s="9">
        <f t="shared" si="3"/>
        <v>7.2455800910577767E-2</v>
      </c>
      <c r="V37" s="9">
        <f t="shared" si="3"/>
        <v>7.2455800910577767E-2</v>
      </c>
      <c r="W37" s="9">
        <f t="shared" si="3"/>
        <v>7.2455800910577767E-2</v>
      </c>
      <c r="X37" s="9">
        <f t="shared" si="3"/>
        <v>7.2455800910577767E-2</v>
      </c>
      <c r="Y37" s="9">
        <f t="shared" si="3"/>
        <v>7.2455800910577767E-2</v>
      </c>
      <c r="Z37" s="9">
        <f t="shared" si="3"/>
        <v>7.2455800910577767E-2</v>
      </c>
      <c r="AA37" s="9">
        <f t="shared" si="3"/>
        <v>7.2455800910577767E-2</v>
      </c>
      <c r="AB37" s="9">
        <f t="shared" si="3"/>
        <v>2.4876491645965033</v>
      </c>
      <c r="AC37" s="9">
        <f t="shared" si="3"/>
        <v>0</v>
      </c>
      <c r="AD37" s="9">
        <f t="shared" si="4"/>
        <v>0</v>
      </c>
      <c r="AE37" s="9">
        <f t="shared" si="4"/>
        <v>0</v>
      </c>
      <c r="AF37" s="9">
        <f t="shared" si="4"/>
        <v>0</v>
      </c>
      <c r="AG37" s="9">
        <f t="shared" si="4"/>
        <v>0</v>
      </c>
      <c r="AH37" s="9">
        <f t="shared" si="4"/>
        <v>0</v>
      </c>
      <c r="AI37" s="9">
        <f t="shared" si="4"/>
        <v>0</v>
      </c>
      <c r="AJ37" s="9">
        <f t="shared" si="4"/>
        <v>0</v>
      </c>
      <c r="AK37" s="9">
        <f t="shared" si="4"/>
        <v>0</v>
      </c>
      <c r="AL37" s="9">
        <f t="shared" si="4"/>
        <v>0</v>
      </c>
      <c r="AM37" s="9">
        <f t="shared" si="4"/>
        <v>0</v>
      </c>
      <c r="AN37" s="9">
        <f t="shared" si="5"/>
        <v>0</v>
      </c>
      <c r="AO37" s="9">
        <f t="shared" si="5"/>
        <v>0</v>
      </c>
      <c r="AP37" s="9">
        <f t="shared" si="5"/>
        <v>0</v>
      </c>
      <c r="AQ37" s="9">
        <f t="shared" si="5"/>
        <v>0</v>
      </c>
      <c r="AR37" s="9">
        <f t="shared" si="5"/>
        <v>0</v>
      </c>
      <c r="AS37" s="9">
        <f t="shared" si="5"/>
        <v>0</v>
      </c>
      <c r="AT37" s="9">
        <f t="shared" si="5"/>
        <v>0</v>
      </c>
      <c r="AU37" s="9">
        <f t="shared" si="5"/>
        <v>0</v>
      </c>
      <c r="AV37" s="9">
        <f t="shared" si="5"/>
        <v>0</v>
      </c>
      <c r="AW37" s="9">
        <f t="shared" si="5"/>
        <v>0</v>
      </c>
    </row>
    <row r="38" spans="1:49" x14ac:dyDescent="0.25">
      <c r="A38" s="26">
        <f t="shared" si="9"/>
        <v>20</v>
      </c>
      <c r="B38" s="30">
        <f t="shared" si="10"/>
        <v>0.75903774793611878</v>
      </c>
      <c r="C38" s="31">
        <f t="shared" si="11"/>
        <v>2.7425365905018428E-2</v>
      </c>
      <c r="D38" s="28">
        <f t="shared" si="1"/>
        <v>2.4876491645965029</v>
      </c>
      <c r="E38" s="13">
        <f t="shared" si="6"/>
        <v>7.4629474937895082E-2</v>
      </c>
      <c r="F38" s="14">
        <f>Rates!K32</f>
        <v>2.2031099999999998E-2</v>
      </c>
      <c r="G38" s="29">
        <f t="shared" si="7"/>
        <v>1.1277846058173162</v>
      </c>
      <c r="H38" s="13">
        <f t="shared" si="8"/>
        <v>2.8055324325062427</v>
      </c>
      <c r="J38" s="9">
        <f t="shared" si="2"/>
        <v>7.4629474937895082E-2</v>
      </c>
      <c r="K38" s="9">
        <f t="shared" si="2"/>
        <v>7.4629474937895082E-2</v>
      </c>
      <c r="L38" s="9">
        <f t="shared" si="2"/>
        <v>7.4629474937895082E-2</v>
      </c>
      <c r="M38" s="9">
        <f t="shared" si="2"/>
        <v>7.4629474937895082E-2</v>
      </c>
      <c r="N38" s="9">
        <f t="shared" si="2"/>
        <v>7.4629474937895082E-2</v>
      </c>
      <c r="O38" s="9">
        <f t="shared" si="2"/>
        <v>7.4629474937895082E-2</v>
      </c>
      <c r="P38" s="9">
        <f t="shared" si="2"/>
        <v>7.4629474937895082E-2</v>
      </c>
      <c r="Q38" s="9">
        <f t="shared" si="2"/>
        <v>7.4629474937895082E-2</v>
      </c>
      <c r="R38" s="9">
        <f t="shared" si="2"/>
        <v>7.4629474937895082E-2</v>
      </c>
      <c r="S38" s="9">
        <f t="shared" si="2"/>
        <v>7.4629474937895082E-2</v>
      </c>
      <c r="T38" s="9">
        <f t="shared" si="3"/>
        <v>7.4629474937895082E-2</v>
      </c>
      <c r="U38" s="9">
        <f t="shared" si="3"/>
        <v>7.4629474937895082E-2</v>
      </c>
      <c r="V38" s="9">
        <f t="shared" si="3"/>
        <v>7.4629474937895082E-2</v>
      </c>
      <c r="W38" s="9">
        <f t="shared" si="3"/>
        <v>7.4629474937895082E-2</v>
      </c>
      <c r="X38" s="9">
        <f t="shared" si="3"/>
        <v>7.4629474937895082E-2</v>
      </c>
      <c r="Y38" s="9">
        <f t="shared" si="3"/>
        <v>7.4629474937895082E-2</v>
      </c>
      <c r="Z38" s="9">
        <f t="shared" si="3"/>
        <v>7.4629474937895082E-2</v>
      </c>
      <c r="AA38" s="9">
        <f t="shared" si="3"/>
        <v>7.4629474937895082E-2</v>
      </c>
      <c r="AB38" s="9">
        <f t="shared" si="3"/>
        <v>7.4629474937895082E-2</v>
      </c>
      <c r="AC38" s="9">
        <f t="shared" si="3"/>
        <v>2.5622786395343979</v>
      </c>
      <c r="AD38" s="9">
        <f t="shared" si="4"/>
        <v>0</v>
      </c>
      <c r="AE38" s="9">
        <f t="shared" si="4"/>
        <v>0</v>
      </c>
      <c r="AF38" s="9">
        <f t="shared" si="4"/>
        <v>0</v>
      </c>
      <c r="AG38" s="9">
        <f t="shared" si="4"/>
        <v>0</v>
      </c>
      <c r="AH38" s="9">
        <f t="shared" si="4"/>
        <v>0</v>
      </c>
      <c r="AI38" s="9">
        <f t="shared" si="4"/>
        <v>0</v>
      </c>
      <c r="AJ38" s="9">
        <f t="shared" si="4"/>
        <v>0</v>
      </c>
      <c r="AK38" s="9">
        <f t="shared" si="4"/>
        <v>0</v>
      </c>
      <c r="AL38" s="9">
        <f t="shared" si="4"/>
        <v>0</v>
      </c>
      <c r="AM38" s="9">
        <f t="shared" si="4"/>
        <v>0</v>
      </c>
      <c r="AN38" s="9">
        <f t="shared" si="5"/>
        <v>0</v>
      </c>
      <c r="AO38" s="9">
        <f t="shared" si="5"/>
        <v>0</v>
      </c>
      <c r="AP38" s="9">
        <f t="shared" si="5"/>
        <v>0</v>
      </c>
      <c r="AQ38" s="9">
        <f t="shared" si="5"/>
        <v>0</v>
      </c>
      <c r="AR38" s="9">
        <f t="shared" si="5"/>
        <v>0</v>
      </c>
      <c r="AS38" s="9">
        <f t="shared" si="5"/>
        <v>0</v>
      </c>
      <c r="AT38" s="9">
        <f t="shared" si="5"/>
        <v>0</v>
      </c>
      <c r="AU38" s="9">
        <f t="shared" si="5"/>
        <v>0</v>
      </c>
      <c r="AV38" s="9">
        <f t="shared" si="5"/>
        <v>0</v>
      </c>
      <c r="AW38" s="9">
        <f t="shared" si="5"/>
        <v>0</v>
      </c>
    </row>
    <row r="39" spans="1:49" x14ac:dyDescent="0.25">
      <c r="A39" s="26">
        <f t="shared" si="9"/>
        <v>21</v>
      </c>
      <c r="B39" s="30">
        <f t="shared" si="10"/>
        <v>0.73078962105394984</v>
      </c>
      <c r="C39" s="31">
        <f t="shared" si="11"/>
        <v>2.8248126882168934E-2</v>
      </c>
      <c r="D39" s="28">
        <f t="shared" si="1"/>
        <v>2.5622786395343935</v>
      </c>
      <c r="E39" s="13">
        <f t="shared" si="6"/>
        <v>7.6868359186031798E-2</v>
      </c>
      <c r="F39" s="14">
        <f>Rates!K33</f>
        <v>2.2521599999999999E-2</v>
      </c>
      <c r="G39" s="29">
        <f t="shared" si="7"/>
        <v>1.1240431592449245</v>
      </c>
      <c r="H39" s="13">
        <f t="shared" si="8"/>
        <v>2.8801117768480267</v>
      </c>
      <c r="J39" s="9">
        <f t="shared" ref="J39:S48" si="12">IF($A39&gt;=J$27,$E39,0)+IF($A39=J$27,$D39,0)</f>
        <v>7.6868359186031798E-2</v>
      </c>
      <c r="K39" s="9">
        <f t="shared" si="12"/>
        <v>7.6868359186031798E-2</v>
      </c>
      <c r="L39" s="9">
        <f t="shared" si="12"/>
        <v>7.6868359186031798E-2</v>
      </c>
      <c r="M39" s="9">
        <f t="shared" si="12"/>
        <v>7.6868359186031798E-2</v>
      </c>
      <c r="N39" s="9">
        <f t="shared" si="12"/>
        <v>7.6868359186031798E-2</v>
      </c>
      <c r="O39" s="9">
        <f t="shared" si="12"/>
        <v>7.6868359186031798E-2</v>
      </c>
      <c r="P39" s="9">
        <f t="shared" si="12"/>
        <v>7.6868359186031798E-2</v>
      </c>
      <c r="Q39" s="9">
        <f t="shared" si="12"/>
        <v>7.6868359186031798E-2</v>
      </c>
      <c r="R39" s="9">
        <f t="shared" si="12"/>
        <v>7.6868359186031798E-2</v>
      </c>
      <c r="S39" s="9">
        <f t="shared" si="12"/>
        <v>7.6868359186031798E-2</v>
      </c>
      <c r="T39" s="9">
        <f t="shared" ref="T39:AC48" si="13">IF($A39&gt;=T$27,$E39,0)+IF($A39=T$27,$D39,0)</f>
        <v>7.6868359186031798E-2</v>
      </c>
      <c r="U39" s="9">
        <f t="shared" si="13"/>
        <v>7.6868359186031798E-2</v>
      </c>
      <c r="V39" s="9">
        <f t="shared" si="13"/>
        <v>7.6868359186031798E-2</v>
      </c>
      <c r="W39" s="9">
        <f t="shared" si="13"/>
        <v>7.6868359186031798E-2</v>
      </c>
      <c r="X39" s="9">
        <f t="shared" si="13"/>
        <v>7.6868359186031798E-2</v>
      </c>
      <c r="Y39" s="9">
        <f t="shared" si="13"/>
        <v>7.6868359186031798E-2</v>
      </c>
      <c r="Z39" s="9">
        <f t="shared" si="13"/>
        <v>7.6868359186031798E-2</v>
      </c>
      <c r="AA39" s="9">
        <f t="shared" si="13"/>
        <v>7.6868359186031798E-2</v>
      </c>
      <c r="AB39" s="9">
        <f t="shared" si="13"/>
        <v>7.6868359186031798E-2</v>
      </c>
      <c r="AC39" s="9">
        <f t="shared" si="13"/>
        <v>7.6868359186031798E-2</v>
      </c>
      <c r="AD39" s="9">
        <f t="shared" ref="AD39:AM48" si="14">IF($A39&gt;=AD$27,$E39,0)+IF($A39=AD$27,$D39,0)</f>
        <v>2.6391469987204252</v>
      </c>
      <c r="AE39" s="9">
        <f t="shared" si="14"/>
        <v>0</v>
      </c>
      <c r="AF39" s="9">
        <f t="shared" si="14"/>
        <v>0</v>
      </c>
      <c r="AG39" s="9">
        <f t="shared" si="14"/>
        <v>0</v>
      </c>
      <c r="AH39" s="9">
        <f t="shared" si="14"/>
        <v>0</v>
      </c>
      <c r="AI39" s="9">
        <f t="shared" si="14"/>
        <v>0</v>
      </c>
      <c r="AJ39" s="9">
        <f t="shared" si="14"/>
        <v>0</v>
      </c>
      <c r="AK39" s="9">
        <f t="shared" si="14"/>
        <v>0</v>
      </c>
      <c r="AL39" s="9">
        <f t="shared" si="14"/>
        <v>0</v>
      </c>
      <c r="AM39" s="9">
        <f t="shared" si="14"/>
        <v>0</v>
      </c>
      <c r="AN39" s="9">
        <f t="shared" ref="AN39:AW48" si="15">IF($A39&gt;=AN$27,$E39,0)+IF($A39=AN$27,$D39,0)</f>
        <v>0</v>
      </c>
      <c r="AO39" s="9">
        <f t="shared" si="15"/>
        <v>0</v>
      </c>
      <c r="AP39" s="9">
        <f t="shared" si="15"/>
        <v>0</v>
      </c>
      <c r="AQ39" s="9">
        <f t="shared" si="15"/>
        <v>0</v>
      </c>
      <c r="AR39" s="9">
        <f t="shared" si="15"/>
        <v>0</v>
      </c>
      <c r="AS39" s="9">
        <f t="shared" si="15"/>
        <v>0</v>
      </c>
      <c r="AT39" s="9">
        <f t="shared" si="15"/>
        <v>0</v>
      </c>
      <c r="AU39" s="9">
        <f t="shared" si="15"/>
        <v>0</v>
      </c>
      <c r="AV39" s="9">
        <f t="shared" si="15"/>
        <v>0</v>
      </c>
      <c r="AW39" s="9">
        <f t="shared" si="15"/>
        <v>0</v>
      </c>
    </row>
    <row r="40" spans="1:49" x14ac:dyDescent="0.25">
      <c r="A40" s="26">
        <f t="shared" si="9"/>
        <v>22</v>
      </c>
      <c r="B40" s="30">
        <f t="shared" si="10"/>
        <v>0.70169405036531585</v>
      </c>
      <c r="C40" s="31">
        <f t="shared" si="11"/>
        <v>2.9095570688633998E-2</v>
      </c>
      <c r="D40" s="28">
        <f t="shared" si="1"/>
        <v>2.6391469987204248</v>
      </c>
      <c r="E40" s="13">
        <f t="shared" si="6"/>
        <v>7.9174409961612735E-2</v>
      </c>
      <c r="F40" s="14">
        <f>Rates!K34</f>
        <v>2.3002559999999998E-2</v>
      </c>
      <c r="G40" s="29">
        <f t="shared" si="7"/>
        <v>1.1197541490052352</v>
      </c>
      <c r="H40" s="13">
        <f t="shared" si="8"/>
        <v>2.95519580165191</v>
      </c>
      <c r="J40" s="9">
        <f t="shared" si="12"/>
        <v>7.9174409961612735E-2</v>
      </c>
      <c r="K40" s="9">
        <f t="shared" si="12"/>
        <v>7.9174409961612735E-2</v>
      </c>
      <c r="L40" s="9">
        <f t="shared" si="12"/>
        <v>7.9174409961612735E-2</v>
      </c>
      <c r="M40" s="9">
        <f t="shared" si="12"/>
        <v>7.9174409961612735E-2</v>
      </c>
      <c r="N40" s="9">
        <f t="shared" si="12"/>
        <v>7.9174409961612735E-2</v>
      </c>
      <c r="O40" s="9">
        <f t="shared" si="12"/>
        <v>7.9174409961612735E-2</v>
      </c>
      <c r="P40" s="9">
        <f t="shared" si="12"/>
        <v>7.9174409961612735E-2</v>
      </c>
      <c r="Q40" s="9">
        <f t="shared" si="12"/>
        <v>7.9174409961612735E-2</v>
      </c>
      <c r="R40" s="9">
        <f t="shared" si="12"/>
        <v>7.9174409961612735E-2</v>
      </c>
      <c r="S40" s="9">
        <f t="shared" si="12"/>
        <v>7.9174409961612735E-2</v>
      </c>
      <c r="T40" s="9">
        <f t="shared" si="13"/>
        <v>7.9174409961612735E-2</v>
      </c>
      <c r="U40" s="9">
        <f t="shared" si="13"/>
        <v>7.9174409961612735E-2</v>
      </c>
      <c r="V40" s="9">
        <f t="shared" si="13"/>
        <v>7.9174409961612735E-2</v>
      </c>
      <c r="W40" s="9">
        <f t="shared" si="13"/>
        <v>7.9174409961612735E-2</v>
      </c>
      <c r="X40" s="9">
        <f t="shared" si="13"/>
        <v>7.9174409961612735E-2</v>
      </c>
      <c r="Y40" s="9">
        <f t="shared" si="13"/>
        <v>7.9174409961612735E-2</v>
      </c>
      <c r="Z40" s="9">
        <f t="shared" si="13"/>
        <v>7.9174409961612735E-2</v>
      </c>
      <c r="AA40" s="9">
        <f t="shared" si="13"/>
        <v>7.9174409961612735E-2</v>
      </c>
      <c r="AB40" s="9">
        <f t="shared" si="13"/>
        <v>7.9174409961612735E-2</v>
      </c>
      <c r="AC40" s="9">
        <f t="shared" si="13"/>
        <v>7.9174409961612735E-2</v>
      </c>
      <c r="AD40" s="9">
        <f t="shared" si="14"/>
        <v>7.9174409961612735E-2</v>
      </c>
      <c r="AE40" s="9">
        <f t="shared" si="14"/>
        <v>2.7183214086820375</v>
      </c>
      <c r="AF40" s="9">
        <f t="shared" si="14"/>
        <v>0</v>
      </c>
      <c r="AG40" s="9">
        <f t="shared" si="14"/>
        <v>0</v>
      </c>
      <c r="AH40" s="9">
        <f t="shared" si="14"/>
        <v>0</v>
      </c>
      <c r="AI40" s="9">
        <f t="shared" si="14"/>
        <v>0</v>
      </c>
      <c r="AJ40" s="9">
        <f t="shared" si="14"/>
        <v>0</v>
      </c>
      <c r="AK40" s="9">
        <f t="shared" si="14"/>
        <v>0</v>
      </c>
      <c r="AL40" s="9">
        <f t="shared" si="14"/>
        <v>0</v>
      </c>
      <c r="AM40" s="9">
        <f t="shared" si="14"/>
        <v>0</v>
      </c>
      <c r="AN40" s="9">
        <f t="shared" si="15"/>
        <v>0</v>
      </c>
      <c r="AO40" s="9">
        <f t="shared" si="15"/>
        <v>0</v>
      </c>
      <c r="AP40" s="9">
        <f t="shared" si="15"/>
        <v>0</v>
      </c>
      <c r="AQ40" s="9">
        <f t="shared" si="15"/>
        <v>0</v>
      </c>
      <c r="AR40" s="9">
        <f t="shared" si="15"/>
        <v>0</v>
      </c>
      <c r="AS40" s="9">
        <f t="shared" si="15"/>
        <v>0</v>
      </c>
      <c r="AT40" s="9">
        <f t="shared" si="15"/>
        <v>0</v>
      </c>
      <c r="AU40" s="9">
        <f t="shared" si="15"/>
        <v>0</v>
      </c>
      <c r="AV40" s="9">
        <f t="shared" si="15"/>
        <v>0</v>
      </c>
      <c r="AW40" s="9">
        <f t="shared" si="15"/>
        <v>0</v>
      </c>
    </row>
    <row r="41" spans="1:49" x14ac:dyDescent="0.25">
      <c r="A41" s="26">
        <f t="shared" si="9"/>
        <v>23</v>
      </c>
      <c r="B41" s="30">
        <f t="shared" si="10"/>
        <v>0.67172561255602281</v>
      </c>
      <c r="C41" s="31">
        <f t="shared" si="11"/>
        <v>2.9968437809293036E-2</v>
      </c>
      <c r="D41" s="28">
        <f t="shared" si="1"/>
        <v>2.7183214086820393</v>
      </c>
      <c r="E41" s="13">
        <f t="shared" si="6"/>
        <v>8.1549642260461172E-2</v>
      </c>
      <c r="F41" s="14">
        <f>Rates!K35</f>
        <v>2.3379570000000002E-2</v>
      </c>
      <c r="G41" s="29">
        <f t="shared" si="7"/>
        <v>1.1167519432684117</v>
      </c>
      <c r="H41" s="13">
        <f t="shared" si="8"/>
        <v>3.0356907155737933</v>
      </c>
      <c r="J41" s="9">
        <f t="shared" si="12"/>
        <v>8.1549642260461172E-2</v>
      </c>
      <c r="K41" s="9">
        <f t="shared" si="12"/>
        <v>8.1549642260461172E-2</v>
      </c>
      <c r="L41" s="9">
        <f t="shared" si="12"/>
        <v>8.1549642260461172E-2</v>
      </c>
      <c r="M41" s="9">
        <f t="shared" si="12"/>
        <v>8.1549642260461172E-2</v>
      </c>
      <c r="N41" s="9">
        <f t="shared" si="12"/>
        <v>8.1549642260461172E-2</v>
      </c>
      <c r="O41" s="9">
        <f t="shared" si="12"/>
        <v>8.1549642260461172E-2</v>
      </c>
      <c r="P41" s="9">
        <f t="shared" si="12"/>
        <v>8.1549642260461172E-2</v>
      </c>
      <c r="Q41" s="9">
        <f t="shared" si="12"/>
        <v>8.1549642260461172E-2</v>
      </c>
      <c r="R41" s="9">
        <f t="shared" si="12"/>
        <v>8.1549642260461172E-2</v>
      </c>
      <c r="S41" s="9">
        <f t="shared" si="12"/>
        <v>8.1549642260461172E-2</v>
      </c>
      <c r="T41" s="9">
        <f t="shared" si="13"/>
        <v>8.1549642260461172E-2</v>
      </c>
      <c r="U41" s="9">
        <f t="shared" si="13"/>
        <v>8.1549642260461172E-2</v>
      </c>
      <c r="V41" s="9">
        <f t="shared" si="13"/>
        <v>8.1549642260461172E-2</v>
      </c>
      <c r="W41" s="9">
        <f t="shared" si="13"/>
        <v>8.1549642260461172E-2</v>
      </c>
      <c r="X41" s="9">
        <f t="shared" si="13"/>
        <v>8.1549642260461172E-2</v>
      </c>
      <c r="Y41" s="9">
        <f t="shared" si="13"/>
        <v>8.1549642260461172E-2</v>
      </c>
      <c r="Z41" s="9">
        <f t="shared" si="13"/>
        <v>8.1549642260461172E-2</v>
      </c>
      <c r="AA41" s="9">
        <f t="shared" si="13"/>
        <v>8.1549642260461172E-2</v>
      </c>
      <c r="AB41" s="9">
        <f t="shared" si="13"/>
        <v>8.1549642260461172E-2</v>
      </c>
      <c r="AC41" s="9">
        <f t="shared" si="13"/>
        <v>8.1549642260461172E-2</v>
      </c>
      <c r="AD41" s="9">
        <f t="shared" si="14"/>
        <v>8.1549642260461172E-2</v>
      </c>
      <c r="AE41" s="9">
        <f t="shared" si="14"/>
        <v>8.1549642260461172E-2</v>
      </c>
      <c r="AF41" s="9">
        <f t="shared" si="14"/>
        <v>2.7998710509425004</v>
      </c>
      <c r="AG41" s="9">
        <f t="shared" si="14"/>
        <v>0</v>
      </c>
      <c r="AH41" s="9">
        <f t="shared" si="14"/>
        <v>0</v>
      </c>
      <c r="AI41" s="9">
        <f t="shared" si="14"/>
        <v>0</v>
      </c>
      <c r="AJ41" s="9">
        <f t="shared" si="14"/>
        <v>0</v>
      </c>
      <c r="AK41" s="9">
        <f t="shared" si="14"/>
        <v>0</v>
      </c>
      <c r="AL41" s="9">
        <f t="shared" si="14"/>
        <v>0</v>
      </c>
      <c r="AM41" s="9">
        <f t="shared" si="14"/>
        <v>0</v>
      </c>
      <c r="AN41" s="9">
        <f t="shared" si="15"/>
        <v>0</v>
      </c>
      <c r="AO41" s="9">
        <f t="shared" si="15"/>
        <v>0</v>
      </c>
      <c r="AP41" s="9">
        <f t="shared" si="15"/>
        <v>0</v>
      </c>
      <c r="AQ41" s="9">
        <f t="shared" si="15"/>
        <v>0</v>
      </c>
      <c r="AR41" s="9">
        <f t="shared" si="15"/>
        <v>0</v>
      </c>
      <c r="AS41" s="9">
        <f t="shared" si="15"/>
        <v>0</v>
      </c>
      <c r="AT41" s="9">
        <f t="shared" si="15"/>
        <v>0</v>
      </c>
      <c r="AU41" s="9">
        <f t="shared" si="15"/>
        <v>0</v>
      </c>
      <c r="AV41" s="9">
        <f t="shared" si="15"/>
        <v>0</v>
      </c>
      <c r="AW41" s="9">
        <f t="shared" si="15"/>
        <v>0</v>
      </c>
    </row>
    <row r="42" spans="1:49" x14ac:dyDescent="0.25">
      <c r="A42" s="26">
        <f t="shared" si="9"/>
        <v>24</v>
      </c>
      <c r="B42" s="30">
        <f t="shared" si="10"/>
        <v>0.64085812161245104</v>
      </c>
      <c r="C42" s="31">
        <f t="shared" si="11"/>
        <v>3.0867490943571774E-2</v>
      </c>
      <c r="D42" s="28">
        <f t="shared" si="1"/>
        <v>2.7998710509424956</v>
      </c>
      <c r="E42" s="13">
        <f t="shared" si="6"/>
        <v>8.399613152827487E-2</v>
      </c>
      <c r="F42" s="14">
        <f>Rates!K36</f>
        <v>2.3746379999999997E-2</v>
      </c>
      <c r="G42" s="29">
        <f t="shared" si="7"/>
        <v>1.1134106389675249</v>
      </c>
      <c r="H42" s="13">
        <f t="shared" si="8"/>
        <v>3.1174062158565596</v>
      </c>
      <c r="J42" s="9">
        <f t="shared" si="12"/>
        <v>8.399613152827487E-2</v>
      </c>
      <c r="K42" s="9">
        <f t="shared" si="12"/>
        <v>8.399613152827487E-2</v>
      </c>
      <c r="L42" s="9">
        <f t="shared" si="12"/>
        <v>8.399613152827487E-2</v>
      </c>
      <c r="M42" s="9">
        <f t="shared" si="12"/>
        <v>8.399613152827487E-2</v>
      </c>
      <c r="N42" s="9">
        <f t="shared" si="12"/>
        <v>8.399613152827487E-2</v>
      </c>
      <c r="O42" s="9">
        <f t="shared" si="12"/>
        <v>8.399613152827487E-2</v>
      </c>
      <c r="P42" s="9">
        <f t="shared" si="12"/>
        <v>8.399613152827487E-2</v>
      </c>
      <c r="Q42" s="9">
        <f t="shared" si="12"/>
        <v>8.399613152827487E-2</v>
      </c>
      <c r="R42" s="9">
        <f t="shared" si="12"/>
        <v>8.399613152827487E-2</v>
      </c>
      <c r="S42" s="9">
        <f t="shared" si="12"/>
        <v>8.399613152827487E-2</v>
      </c>
      <c r="T42" s="9">
        <f t="shared" si="13"/>
        <v>8.399613152827487E-2</v>
      </c>
      <c r="U42" s="9">
        <f t="shared" si="13"/>
        <v>8.399613152827487E-2</v>
      </c>
      <c r="V42" s="9">
        <f t="shared" si="13"/>
        <v>8.399613152827487E-2</v>
      </c>
      <c r="W42" s="9">
        <f t="shared" si="13"/>
        <v>8.399613152827487E-2</v>
      </c>
      <c r="X42" s="9">
        <f t="shared" si="13"/>
        <v>8.399613152827487E-2</v>
      </c>
      <c r="Y42" s="9">
        <f t="shared" si="13"/>
        <v>8.399613152827487E-2</v>
      </c>
      <c r="Z42" s="9">
        <f t="shared" si="13"/>
        <v>8.399613152827487E-2</v>
      </c>
      <c r="AA42" s="9">
        <f t="shared" si="13"/>
        <v>8.399613152827487E-2</v>
      </c>
      <c r="AB42" s="9">
        <f t="shared" si="13"/>
        <v>8.399613152827487E-2</v>
      </c>
      <c r="AC42" s="9">
        <f t="shared" si="13"/>
        <v>8.399613152827487E-2</v>
      </c>
      <c r="AD42" s="9">
        <f t="shared" si="14"/>
        <v>8.399613152827487E-2</v>
      </c>
      <c r="AE42" s="9">
        <f t="shared" si="14"/>
        <v>8.399613152827487E-2</v>
      </c>
      <c r="AF42" s="9">
        <f t="shared" si="14"/>
        <v>8.399613152827487E-2</v>
      </c>
      <c r="AG42" s="9">
        <f t="shared" si="14"/>
        <v>2.8838671824707705</v>
      </c>
      <c r="AH42" s="9">
        <f t="shared" si="14"/>
        <v>0</v>
      </c>
      <c r="AI42" s="9">
        <f t="shared" si="14"/>
        <v>0</v>
      </c>
      <c r="AJ42" s="9">
        <f t="shared" si="14"/>
        <v>0</v>
      </c>
      <c r="AK42" s="9">
        <f t="shared" si="14"/>
        <v>0</v>
      </c>
      <c r="AL42" s="9">
        <f t="shared" si="14"/>
        <v>0</v>
      </c>
      <c r="AM42" s="9">
        <f t="shared" si="14"/>
        <v>0</v>
      </c>
      <c r="AN42" s="9">
        <f t="shared" si="15"/>
        <v>0</v>
      </c>
      <c r="AO42" s="9">
        <f t="shared" si="15"/>
        <v>0</v>
      </c>
      <c r="AP42" s="9">
        <f t="shared" si="15"/>
        <v>0</v>
      </c>
      <c r="AQ42" s="9">
        <f t="shared" si="15"/>
        <v>0</v>
      </c>
      <c r="AR42" s="9">
        <f t="shared" si="15"/>
        <v>0</v>
      </c>
      <c r="AS42" s="9">
        <f t="shared" si="15"/>
        <v>0</v>
      </c>
      <c r="AT42" s="9">
        <f t="shared" si="15"/>
        <v>0</v>
      </c>
      <c r="AU42" s="9">
        <f t="shared" si="15"/>
        <v>0</v>
      </c>
      <c r="AV42" s="9">
        <f t="shared" si="15"/>
        <v>0</v>
      </c>
      <c r="AW42" s="9">
        <f t="shared" si="15"/>
        <v>0</v>
      </c>
    </row>
    <row r="43" spans="1:49" x14ac:dyDescent="0.25">
      <c r="A43" s="26">
        <f t="shared" si="9"/>
        <v>25</v>
      </c>
      <c r="B43" s="30">
        <f t="shared" si="10"/>
        <v>0.6090646059405721</v>
      </c>
      <c r="C43" s="31">
        <f t="shared" si="11"/>
        <v>3.1793515671878936E-2</v>
      </c>
      <c r="D43" s="28">
        <f t="shared" si="1"/>
        <v>2.8838671824707713</v>
      </c>
      <c r="E43" s="13">
        <f t="shared" si="6"/>
        <v>8.6516015474123131E-2</v>
      </c>
      <c r="F43" s="14">
        <f>Rates!K37</f>
        <v>2.399625E-2</v>
      </c>
      <c r="G43" s="29">
        <f t="shared" si="7"/>
        <v>1.111896016038604</v>
      </c>
      <c r="H43" s="13">
        <f t="shared" si="8"/>
        <v>3.2065604309737243</v>
      </c>
      <c r="J43" s="9">
        <f t="shared" si="12"/>
        <v>8.6516015474123131E-2</v>
      </c>
      <c r="K43" s="9">
        <f t="shared" si="12"/>
        <v>8.6516015474123131E-2</v>
      </c>
      <c r="L43" s="9">
        <f t="shared" si="12"/>
        <v>8.6516015474123131E-2</v>
      </c>
      <c r="M43" s="9">
        <f t="shared" si="12"/>
        <v>8.6516015474123131E-2</v>
      </c>
      <c r="N43" s="9">
        <f t="shared" si="12"/>
        <v>8.6516015474123131E-2</v>
      </c>
      <c r="O43" s="9">
        <f t="shared" si="12"/>
        <v>8.6516015474123131E-2</v>
      </c>
      <c r="P43" s="9">
        <f t="shared" si="12"/>
        <v>8.6516015474123131E-2</v>
      </c>
      <c r="Q43" s="9">
        <f t="shared" si="12"/>
        <v>8.6516015474123131E-2</v>
      </c>
      <c r="R43" s="9">
        <f t="shared" si="12"/>
        <v>8.6516015474123131E-2</v>
      </c>
      <c r="S43" s="9">
        <f t="shared" si="12"/>
        <v>8.6516015474123131E-2</v>
      </c>
      <c r="T43" s="9">
        <f t="shared" si="13"/>
        <v>8.6516015474123131E-2</v>
      </c>
      <c r="U43" s="9">
        <f t="shared" si="13"/>
        <v>8.6516015474123131E-2</v>
      </c>
      <c r="V43" s="9">
        <f t="shared" si="13"/>
        <v>8.6516015474123131E-2</v>
      </c>
      <c r="W43" s="9">
        <f t="shared" si="13"/>
        <v>8.6516015474123131E-2</v>
      </c>
      <c r="X43" s="9">
        <f t="shared" si="13"/>
        <v>8.6516015474123131E-2</v>
      </c>
      <c r="Y43" s="9">
        <f t="shared" si="13"/>
        <v>8.6516015474123131E-2</v>
      </c>
      <c r="Z43" s="9">
        <f t="shared" si="13"/>
        <v>8.6516015474123131E-2</v>
      </c>
      <c r="AA43" s="9">
        <f t="shared" si="13"/>
        <v>8.6516015474123131E-2</v>
      </c>
      <c r="AB43" s="9">
        <f t="shared" si="13"/>
        <v>8.6516015474123131E-2</v>
      </c>
      <c r="AC43" s="9">
        <f t="shared" si="13"/>
        <v>8.6516015474123131E-2</v>
      </c>
      <c r="AD43" s="9">
        <f t="shared" si="14"/>
        <v>8.6516015474123131E-2</v>
      </c>
      <c r="AE43" s="9">
        <f t="shared" si="14"/>
        <v>8.6516015474123131E-2</v>
      </c>
      <c r="AF43" s="9">
        <f t="shared" si="14"/>
        <v>8.6516015474123131E-2</v>
      </c>
      <c r="AG43" s="9">
        <f t="shared" si="14"/>
        <v>8.6516015474123131E-2</v>
      </c>
      <c r="AH43" s="9">
        <f t="shared" si="14"/>
        <v>2.9703831979448942</v>
      </c>
      <c r="AI43" s="9">
        <f t="shared" si="14"/>
        <v>0</v>
      </c>
      <c r="AJ43" s="9">
        <f t="shared" si="14"/>
        <v>0</v>
      </c>
      <c r="AK43" s="9">
        <f t="shared" si="14"/>
        <v>0</v>
      </c>
      <c r="AL43" s="9">
        <f t="shared" si="14"/>
        <v>0</v>
      </c>
      <c r="AM43" s="9">
        <f t="shared" si="14"/>
        <v>0</v>
      </c>
      <c r="AN43" s="9">
        <f t="shared" si="15"/>
        <v>0</v>
      </c>
      <c r="AO43" s="9">
        <f t="shared" si="15"/>
        <v>0</v>
      </c>
      <c r="AP43" s="9">
        <f t="shared" si="15"/>
        <v>0</v>
      </c>
      <c r="AQ43" s="9">
        <f t="shared" si="15"/>
        <v>0</v>
      </c>
      <c r="AR43" s="9">
        <f t="shared" si="15"/>
        <v>0</v>
      </c>
      <c r="AS43" s="9">
        <f t="shared" si="15"/>
        <v>0</v>
      </c>
      <c r="AT43" s="9">
        <f t="shared" si="15"/>
        <v>0</v>
      </c>
      <c r="AU43" s="9">
        <f t="shared" si="15"/>
        <v>0</v>
      </c>
      <c r="AV43" s="9">
        <f t="shared" si="15"/>
        <v>0</v>
      </c>
      <c r="AW43" s="9">
        <f t="shared" si="15"/>
        <v>0</v>
      </c>
    </row>
    <row r="44" spans="1:49" x14ac:dyDescent="0.25">
      <c r="A44" s="26">
        <f t="shared" si="9"/>
        <v>26</v>
      </c>
      <c r="B44" s="30">
        <f t="shared" si="10"/>
        <v>0.57631728479853672</v>
      </c>
      <c r="C44" s="31">
        <f t="shared" si="11"/>
        <v>3.2747321142035379E-2</v>
      </c>
      <c r="D44" s="28">
        <f t="shared" si="1"/>
        <v>2.9703831979449014</v>
      </c>
      <c r="E44" s="13">
        <f t="shared" si="6"/>
        <v>8.9111495938347038E-2</v>
      </c>
      <c r="F44" s="14">
        <f>Rates!K38</f>
        <v>2.418768E-2</v>
      </c>
      <c r="G44" s="29">
        <f t="shared" si="7"/>
        <v>1.1112124912434855</v>
      </c>
      <c r="H44" s="13">
        <f t="shared" si="8"/>
        <v>3.3007269133361454</v>
      </c>
      <c r="J44" s="9">
        <f t="shared" si="12"/>
        <v>8.9111495938347038E-2</v>
      </c>
      <c r="K44" s="9">
        <f t="shared" si="12"/>
        <v>8.9111495938347038E-2</v>
      </c>
      <c r="L44" s="9">
        <f t="shared" si="12"/>
        <v>8.9111495938347038E-2</v>
      </c>
      <c r="M44" s="9">
        <f t="shared" si="12"/>
        <v>8.9111495938347038E-2</v>
      </c>
      <c r="N44" s="9">
        <f t="shared" si="12"/>
        <v>8.9111495938347038E-2</v>
      </c>
      <c r="O44" s="9">
        <f t="shared" si="12"/>
        <v>8.9111495938347038E-2</v>
      </c>
      <c r="P44" s="9">
        <f t="shared" si="12"/>
        <v>8.9111495938347038E-2</v>
      </c>
      <c r="Q44" s="9">
        <f t="shared" si="12"/>
        <v>8.9111495938347038E-2</v>
      </c>
      <c r="R44" s="9">
        <f t="shared" si="12"/>
        <v>8.9111495938347038E-2</v>
      </c>
      <c r="S44" s="9">
        <f t="shared" si="12"/>
        <v>8.9111495938347038E-2</v>
      </c>
      <c r="T44" s="9">
        <f t="shared" si="13"/>
        <v>8.9111495938347038E-2</v>
      </c>
      <c r="U44" s="9">
        <f t="shared" si="13"/>
        <v>8.9111495938347038E-2</v>
      </c>
      <c r="V44" s="9">
        <f t="shared" si="13"/>
        <v>8.9111495938347038E-2</v>
      </c>
      <c r="W44" s="9">
        <f t="shared" si="13"/>
        <v>8.9111495938347038E-2</v>
      </c>
      <c r="X44" s="9">
        <f t="shared" si="13"/>
        <v>8.9111495938347038E-2</v>
      </c>
      <c r="Y44" s="9">
        <f t="shared" si="13"/>
        <v>8.9111495938347038E-2</v>
      </c>
      <c r="Z44" s="9">
        <f t="shared" si="13"/>
        <v>8.9111495938347038E-2</v>
      </c>
      <c r="AA44" s="9">
        <f t="shared" si="13"/>
        <v>8.9111495938347038E-2</v>
      </c>
      <c r="AB44" s="9">
        <f t="shared" si="13"/>
        <v>8.9111495938347038E-2</v>
      </c>
      <c r="AC44" s="9">
        <f t="shared" si="13"/>
        <v>8.9111495938347038E-2</v>
      </c>
      <c r="AD44" s="9">
        <f t="shared" si="14"/>
        <v>8.9111495938347038E-2</v>
      </c>
      <c r="AE44" s="9">
        <f t="shared" si="14"/>
        <v>8.9111495938347038E-2</v>
      </c>
      <c r="AF44" s="9">
        <f t="shared" si="14"/>
        <v>8.9111495938347038E-2</v>
      </c>
      <c r="AG44" s="9">
        <f t="shared" si="14"/>
        <v>8.9111495938347038E-2</v>
      </c>
      <c r="AH44" s="9">
        <f t="shared" si="14"/>
        <v>8.9111495938347038E-2</v>
      </c>
      <c r="AI44" s="9">
        <f t="shared" si="14"/>
        <v>3.0594946938832486</v>
      </c>
      <c r="AJ44" s="9">
        <f t="shared" si="14"/>
        <v>0</v>
      </c>
      <c r="AK44" s="9">
        <f t="shared" si="14"/>
        <v>0</v>
      </c>
      <c r="AL44" s="9">
        <f t="shared" si="14"/>
        <v>0</v>
      </c>
      <c r="AM44" s="9">
        <f t="shared" si="14"/>
        <v>0</v>
      </c>
      <c r="AN44" s="9">
        <f t="shared" si="15"/>
        <v>0</v>
      </c>
      <c r="AO44" s="9">
        <f t="shared" si="15"/>
        <v>0</v>
      </c>
      <c r="AP44" s="9">
        <f t="shared" si="15"/>
        <v>0</v>
      </c>
      <c r="AQ44" s="9">
        <f t="shared" si="15"/>
        <v>0</v>
      </c>
      <c r="AR44" s="9">
        <f t="shared" si="15"/>
        <v>0</v>
      </c>
      <c r="AS44" s="9">
        <f t="shared" si="15"/>
        <v>0</v>
      </c>
      <c r="AT44" s="9">
        <f t="shared" si="15"/>
        <v>0</v>
      </c>
      <c r="AU44" s="9">
        <f t="shared" si="15"/>
        <v>0</v>
      </c>
      <c r="AV44" s="9">
        <f t="shared" si="15"/>
        <v>0</v>
      </c>
      <c r="AW44" s="9">
        <f t="shared" si="15"/>
        <v>0</v>
      </c>
    </row>
    <row r="45" spans="1:49" x14ac:dyDescent="0.25">
      <c r="A45" s="26">
        <f t="shared" si="9"/>
        <v>27</v>
      </c>
      <c r="B45" s="30">
        <f t="shared" si="10"/>
        <v>0.5425875440222403</v>
      </c>
      <c r="C45" s="31">
        <f t="shared" si="11"/>
        <v>3.3729740776296424E-2</v>
      </c>
      <c r="D45" s="28">
        <f t="shared" si="1"/>
        <v>3.0594946938832468</v>
      </c>
      <c r="E45" s="13">
        <f t="shared" si="6"/>
        <v>9.1784840816497404E-2</v>
      </c>
      <c r="F45" s="14">
        <f>Rates!K39</f>
        <v>2.4415500000000003E-2</v>
      </c>
      <c r="G45" s="29">
        <f t="shared" si="7"/>
        <v>1.1094764227206275</v>
      </c>
      <c r="H45" s="13">
        <f t="shared" si="8"/>
        <v>3.3944372283023263</v>
      </c>
      <c r="J45" s="9">
        <f t="shared" si="12"/>
        <v>9.1784840816497404E-2</v>
      </c>
      <c r="K45" s="9">
        <f t="shared" si="12"/>
        <v>9.1784840816497404E-2</v>
      </c>
      <c r="L45" s="9">
        <f t="shared" si="12"/>
        <v>9.1784840816497404E-2</v>
      </c>
      <c r="M45" s="9">
        <f t="shared" si="12"/>
        <v>9.1784840816497404E-2</v>
      </c>
      <c r="N45" s="9">
        <f t="shared" si="12"/>
        <v>9.1784840816497404E-2</v>
      </c>
      <c r="O45" s="9">
        <f t="shared" si="12"/>
        <v>9.1784840816497404E-2</v>
      </c>
      <c r="P45" s="9">
        <f t="shared" si="12"/>
        <v>9.1784840816497404E-2</v>
      </c>
      <c r="Q45" s="9">
        <f t="shared" si="12"/>
        <v>9.1784840816497404E-2</v>
      </c>
      <c r="R45" s="9">
        <f t="shared" si="12"/>
        <v>9.1784840816497404E-2</v>
      </c>
      <c r="S45" s="9">
        <f t="shared" si="12"/>
        <v>9.1784840816497404E-2</v>
      </c>
      <c r="T45" s="9">
        <f t="shared" si="13"/>
        <v>9.1784840816497404E-2</v>
      </c>
      <c r="U45" s="9">
        <f t="shared" si="13"/>
        <v>9.1784840816497404E-2</v>
      </c>
      <c r="V45" s="9">
        <f t="shared" si="13"/>
        <v>9.1784840816497404E-2</v>
      </c>
      <c r="W45" s="9">
        <f t="shared" si="13"/>
        <v>9.1784840816497404E-2</v>
      </c>
      <c r="X45" s="9">
        <f t="shared" si="13"/>
        <v>9.1784840816497404E-2</v>
      </c>
      <c r="Y45" s="9">
        <f t="shared" si="13"/>
        <v>9.1784840816497404E-2</v>
      </c>
      <c r="Z45" s="9">
        <f t="shared" si="13"/>
        <v>9.1784840816497404E-2</v>
      </c>
      <c r="AA45" s="9">
        <f t="shared" si="13"/>
        <v>9.1784840816497404E-2</v>
      </c>
      <c r="AB45" s="9">
        <f t="shared" si="13"/>
        <v>9.1784840816497404E-2</v>
      </c>
      <c r="AC45" s="9">
        <f t="shared" si="13"/>
        <v>9.1784840816497404E-2</v>
      </c>
      <c r="AD45" s="9">
        <f t="shared" si="14"/>
        <v>9.1784840816497404E-2</v>
      </c>
      <c r="AE45" s="9">
        <f t="shared" si="14"/>
        <v>9.1784840816497404E-2</v>
      </c>
      <c r="AF45" s="9">
        <f t="shared" si="14"/>
        <v>9.1784840816497404E-2</v>
      </c>
      <c r="AG45" s="9">
        <f t="shared" si="14"/>
        <v>9.1784840816497404E-2</v>
      </c>
      <c r="AH45" s="9">
        <f t="shared" si="14"/>
        <v>9.1784840816497404E-2</v>
      </c>
      <c r="AI45" s="9">
        <f t="shared" si="14"/>
        <v>9.1784840816497404E-2</v>
      </c>
      <c r="AJ45" s="9">
        <f t="shared" si="14"/>
        <v>3.1512795346997442</v>
      </c>
      <c r="AK45" s="9">
        <f t="shared" si="14"/>
        <v>0</v>
      </c>
      <c r="AL45" s="9">
        <f t="shared" si="14"/>
        <v>0</v>
      </c>
      <c r="AM45" s="9">
        <f t="shared" si="14"/>
        <v>0</v>
      </c>
      <c r="AN45" s="9">
        <f t="shared" si="15"/>
        <v>0</v>
      </c>
      <c r="AO45" s="9">
        <f t="shared" si="15"/>
        <v>0</v>
      </c>
      <c r="AP45" s="9">
        <f t="shared" si="15"/>
        <v>0</v>
      </c>
      <c r="AQ45" s="9">
        <f t="shared" si="15"/>
        <v>0</v>
      </c>
      <c r="AR45" s="9">
        <f t="shared" si="15"/>
        <v>0</v>
      </c>
      <c r="AS45" s="9">
        <f t="shared" si="15"/>
        <v>0</v>
      </c>
      <c r="AT45" s="9">
        <f t="shared" si="15"/>
        <v>0</v>
      </c>
      <c r="AU45" s="9">
        <f t="shared" si="15"/>
        <v>0</v>
      </c>
      <c r="AV45" s="9">
        <f t="shared" si="15"/>
        <v>0</v>
      </c>
      <c r="AW45" s="9">
        <f t="shared" si="15"/>
        <v>0</v>
      </c>
    </row>
    <row r="46" spans="1:49" x14ac:dyDescent="0.25">
      <c r="A46" s="26">
        <f t="shared" si="9"/>
        <v>28</v>
      </c>
      <c r="B46" s="30">
        <f t="shared" si="10"/>
        <v>0.50784591102265497</v>
      </c>
      <c r="C46" s="31">
        <f t="shared" si="11"/>
        <v>3.4741632999585326E-2</v>
      </c>
      <c r="D46" s="28">
        <f t="shared" si="1"/>
        <v>3.1512795346997451</v>
      </c>
      <c r="E46" s="13">
        <f t="shared" si="6"/>
        <v>9.453838604099235E-2</v>
      </c>
      <c r="F46" s="14">
        <f>Rates!K40</f>
        <v>2.4584459999999999E-2</v>
      </c>
      <c r="G46" s="29">
        <f t="shared" si="7"/>
        <v>1.1086883268070569</v>
      </c>
      <c r="H46" s="13">
        <f t="shared" si="8"/>
        <v>3.4937868346275809</v>
      </c>
      <c r="J46" s="9">
        <f t="shared" si="12"/>
        <v>9.453838604099235E-2</v>
      </c>
      <c r="K46" s="9">
        <f t="shared" si="12"/>
        <v>9.453838604099235E-2</v>
      </c>
      <c r="L46" s="9">
        <f t="shared" si="12"/>
        <v>9.453838604099235E-2</v>
      </c>
      <c r="M46" s="9">
        <f t="shared" si="12"/>
        <v>9.453838604099235E-2</v>
      </c>
      <c r="N46" s="9">
        <f t="shared" si="12"/>
        <v>9.453838604099235E-2</v>
      </c>
      <c r="O46" s="9">
        <f t="shared" si="12"/>
        <v>9.453838604099235E-2</v>
      </c>
      <c r="P46" s="9">
        <f t="shared" si="12"/>
        <v>9.453838604099235E-2</v>
      </c>
      <c r="Q46" s="9">
        <f t="shared" si="12"/>
        <v>9.453838604099235E-2</v>
      </c>
      <c r="R46" s="9">
        <f t="shared" si="12"/>
        <v>9.453838604099235E-2</v>
      </c>
      <c r="S46" s="9">
        <f t="shared" si="12"/>
        <v>9.453838604099235E-2</v>
      </c>
      <c r="T46" s="9">
        <f t="shared" si="13"/>
        <v>9.453838604099235E-2</v>
      </c>
      <c r="U46" s="9">
        <f t="shared" si="13"/>
        <v>9.453838604099235E-2</v>
      </c>
      <c r="V46" s="9">
        <f t="shared" si="13"/>
        <v>9.453838604099235E-2</v>
      </c>
      <c r="W46" s="9">
        <f t="shared" si="13"/>
        <v>9.453838604099235E-2</v>
      </c>
      <c r="X46" s="9">
        <f t="shared" si="13"/>
        <v>9.453838604099235E-2</v>
      </c>
      <c r="Y46" s="9">
        <f t="shared" si="13"/>
        <v>9.453838604099235E-2</v>
      </c>
      <c r="Z46" s="9">
        <f t="shared" si="13"/>
        <v>9.453838604099235E-2</v>
      </c>
      <c r="AA46" s="9">
        <f t="shared" si="13"/>
        <v>9.453838604099235E-2</v>
      </c>
      <c r="AB46" s="9">
        <f t="shared" si="13"/>
        <v>9.453838604099235E-2</v>
      </c>
      <c r="AC46" s="9">
        <f t="shared" si="13"/>
        <v>9.453838604099235E-2</v>
      </c>
      <c r="AD46" s="9">
        <f t="shared" si="14"/>
        <v>9.453838604099235E-2</v>
      </c>
      <c r="AE46" s="9">
        <f t="shared" si="14"/>
        <v>9.453838604099235E-2</v>
      </c>
      <c r="AF46" s="9">
        <f t="shared" si="14"/>
        <v>9.453838604099235E-2</v>
      </c>
      <c r="AG46" s="9">
        <f t="shared" si="14"/>
        <v>9.453838604099235E-2</v>
      </c>
      <c r="AH46" s="9">
        <f t="shared" si="14"/>
        <v>9.453838604099235E-2</v>
      </c>
      <c r="AI46" s="9">
        <f t="shared" si="14"/>
        <v>9.453838604099235E-2</v>
      </c>
      <c r="AJ46" s="9">
        <f t="shared" si="14"/>
        <v>9.453838604099235E-2</v>
      </c>
      <c r="AK46" s="9">
        <f t="shared" si="14"/>
        <v>3.2458179207407376</v>
      </c>
      <c r="AL46" s="9">
        <f t="shared" si="14"/>
        <v>0</v>
      </c>
      <c r="AM46" s="9">
        <f t="shared" si="14"/>
        <v>0</v>
      </c>
      <c r="AN46" s="9">
        <f t="shared" si="15"/>
        <v>0</v>
      </c>
      <c r="AO46" s="9">
        <f t="shared" si="15"/>
        <v>0</v>
      </c>
      <c r="AP46" s="9">
        <f t="shared" si="15"/>
        <v>0</v>
      </c>
      <c r="AQ46" s="9">
        <f t="shared" si="15"/>
        <v>0</v>
      </c>
      <c r="AR46" s="9">
        <f t="shared" si="15"/>
        <v>0</v>
      </c>
      <c r="AS46" s="9">
        <f t="shared" si="15"/>
        <v>0</v>
      </c>
      <c r="AT46" s="9">
        <f t="shared" si="15"/>
        <v>0</v>
      </c>
      <c r="AU46" s="9">
        <f t="shared" si="15"/>
        <v>0</v>
      </c>
      <c r="AV46" s="9">
        <f t="shared" si="15"/>
        <v>0</v>
      </c>
      <c r="AW46" s="9">
        <f t="shared" si="15"/>
        <v>0</v>
      </c>
    </row>
    <row r="47" spans="1:49" x14ac:dyDescent="0.25">
      <c r="A47" s="26">
        <f t="shared" si="9"/>
        <v>29</v>
      </c>
      <c r="B47" s="30">
        <f t="shared" si="10"/>
        <v>0.47206202903308209</v>
      </c>
      <c r="C47" s="31">
        <f t="shared" si="11"/>
        <v>3.5783881989572885E-2</v>
      </c>
      <c r="D47" s="28">
        <f t="shared" si="1"/>
        <v>3.2458179207407376</v>
      </c>
      <c r="E47" s="13">
        <f t="shared" si="6"/>
        <v>9.7374537622222118E-2</v>
      </c>
      <c r="F47" s="14">
        <f>Rates!K41</f>
        <v>2.4837750000000002E-2</v>
      </c>
      <c r="G47" s="29">
        <f t="shared" si="7"/>
        <v>1.1058087380789661</v>
      </c>
      <c r="H47" s="13">
        <f t="shared" si="8"/>
        <v>3.5892538189684089</v>
      </c>
      <c r="J47" s="9">
        <f t="shared" si="12"/>
        <v>9.7374537622222118E-2</v>
      </c>
      <c r="K47" s="9">
        <f t="shared" si="12"/>
        <v>9.7374537622222118E-2</v>
      </c>
      <c r="L47" s="9">
        <f t="shared" si="12"/>
        <v>9.7374537622222118E-2</v>
      </c>
      <c r="M47" s="9">
        <f t="shared" si="12"/>
        <v>9.7374537622222118E-2</v>
      </c>
      <c r="N47" s="9">
        <f t="shared" si="12"/>
        <v>9.7374537622222118E-2</v>
      </c>
      <c r="O47" s="9">
        <f t="shared" si="12"/>
        <v>9.7374537622222118E-2</v>
      </c>
      <c r="P47" s="9">
        <f t="shared" si="12"/>
        <v>9.7374537622222118E-2</v>
      </c>
      <c r="Q47" s="9">
        <f t="shared" si="12"/>
        <v>9.7374537622222118E-2</v>
      </c>
      <c r="R47" s="9">
        <f t="shared" si="12"/>
        <v>9.7374537622222118E-2</v>
      </c>
      <c r="S47" s="9">
        <f t="shared" si="12"/>
        <v>9.7374537622222118E-2</v>
      </c>
      <c r="T47" s="9">
        <f t="shared" si="13"/>
        <v>9.7374537622222118E-2</v>
      </c>
      <c r="U47" s="9">
        <f t="shared" si="13"/>
        <v>9.7374537622222118E-2</v>
      </c>
      <c r="V47" s="9">
        <f t="shared" si="13"/>
        <v>9.7374537622222118E-2</v>
      </c>
      <c r="W47" s="9">
        <f t="shared" si="13"/>
        <v>9.7374537622222118E-2</v>
      </c>
      <c r="X47" s="9">
        <f t="shared" si="13"/>
        <v>9.7374537622222118E-2</v>
      </c>
      <c r="Y47" s="9">
        <f t="shared" si="13"/>
        <v>9.7374537622222118E-2</v>
      </c>
      <c r="Z47" s="9">
        <f t="shared" si="13"/>
        <v>9.7374537622222118E-2</v>
      </c>
      <c r="AA47" s="9">
        <f t="shared" si="13"/>
        <v>9.7374537622222118E-2</v>
      </c>
      <c r="AB47" s="9">
        <f t="shared" si="13"/>
        <v>9.7374537622222118E-2</v>
      </c>
      <c r="AC47" s="9">
        <f t="shared" si="13"/>
        <v>9.7374537622222118E-2</v>
      </c>
      <c r="AD47" s="9">
        <f t="shared" si="14"/>
        <v>9.7374537622222118E-2</v>
      </c>
      <c r="AE47" s="9">
        <f t="shared" si="14"/>
        <v>9.7374537622222118E-2</v>
      </c>
      <c r="AF47" s="9">
        <f t="shared" si="14"/>
        <v>9.7374537622222118E-2</v>
      </c>
      <c r="AG47" s="9">
        <f t="shared" si="14"/>
        <v>9.7374537622222118E-2</v>
      </c>
      <c r="AH47" s="9">
        <f t="shared" si="14"/>
        <v>9.7374537622222118E-2</v>
      </c>
      <c r="AI47" s="9">
        <f t="shared" si="14"/>
        <v>9.7374537622222118E-2</v>
      </c>
      <c r="AJ47" s="9">
        <f t="shared" si="14"/>
        <v>9.7374537622222118E-2</v>
      </c>
      <c r="AK47" s="9">
        <f t="shared" si="14"/>
        <v>9.7374537622222118E-2</v>
      </c>
      <c r="AL47" s="9">
        <f t="shared" si="14"/>
        <v>3.3431924583629598</v>
      </c>
      <c r="AM47" s="9">
        <f t="shared" si="14"/>
        <v>0</v>
      </c>
      <c r="AN47" s="9">
        <f t="shared" si="15"/>
        <v>0</v>
      </c>
      <c r="AO47" s="9">
        <f t="shared" si="15"/>
        <v>0</v>
      </c>
      <c r="AP47" s="9">
        <f t="shared" si="15"/>
        <v>0</v>
      </c>
      <c r="AQ47" s="9">
        <f t="shared" si="15"/>
        <v>0</v>
      </c>
      <c r="AR47" s="9">
        <f t="shared" si="15"/>
        <v>0</v>
      </c>
      <c r="AS47" s="9">
        <f t="shared" si="15"/>
        <v>0</v>
      </c>
      <c r="AT47" s="9">
        <f t="shared" si="15"/>
        <v>0</v>
      </c>
      <c r="AU47" s="9">
        <f t="shared" si="15"/>
        <v>0</v>
      </c>
      <c r="AV47" s="9">
        <f t="shared" si="15"/>
        <v>0</v>
      </c>
      <c r="AW47" s="9">
        <f t="shared" si="15"/>
        <v>0</v>
      </c>
    </row>
    <row r="48" spans="1:49" x14ac:dyDescent="0.25">
      <c r="A48" s="26">
        <f t="shared" si="9"/>
        <v>30</v>
      </c>
      <c r="B48" s="30">
        <f t="shared" si="10"/>
        <v>0.43520463058382197</v>
      </c>
      <c r="C48" s="31">
        <f t="shared" si="11"/>
        <v>3.6857398449260115E-2</v>
      </c>
      <c r="D48" s="28">
        <f t="shared" si="1"/>
        <v>3.3431924583629633</v>
      </c>
      <c r="E48" s="13">
        <f t="shared" si="6"/>
        <v>0.1002957737508889</v>
      </c>
      <c r="F48" s="14">
        <f>Rates!K42</f>
        <v>2.5007999999999999E-2</v>
      </c>
      <c r="G48" s="29">
        <f t="shared" si="7"/>
        <v>1.1044728763966156</v>
      </c>
      <c r="H48" s="13">
        <f t="shared" si="8"/>
        <v>3.6924653908356144</v>
      </c>
      <c r="J48" s="9">
        <f t="shared" si="12"/>
        <v>0.1002957737508889</v>
      </c>
      <c r="K48" s="9">
        <f t="shared" si="12"/>
        <v>0.1002957737508889</v>
      </c>
      <c r="L48" s="9">
        <f t="shared" si="12"/>
        <v>0.1002957737508889</v>
      </c>
      <c r="M48" s="9">
        <f t="shared" si="12"/>
        <v>0.1002957737508889</v>
      </c>
      <c r="N48" s="9">
        <f t="shared" si="12"/>
        <v>0.1002957737508889</v>
      </c>
      <c r="O48" s="9">
        <f t="shared" si="12"/>
        <v>0.1002957737508889</v>
      </c>
      <c r="P48" s="9">
        <f t="shared" si="12"/>
        <v>0.1002957737508889</v>
      </c>
      <c r="Q48" s="9">
        <f t="shared" si="12"/>
        <v>0.1002957737508889</v>
      </c>
      <c r="R48" s="9">
        <f t="shared" si="12"/>
        <v>0.1002957737508889</v>
      </c>
      <c r="S48" s="9">
        <f t="shared" si="12"/>
        <v>0.1002957737508889</v>
      </c>
      <c r="T48" s="9">
        <f t="shared" si="13"/>
        <v>0.1002957737508889</v>
      </c>
      <c r="U48" s="9">
        <f t="shared" si="13"/>
        <v>0.1002957737508889</v>
      </c>
      <c r="V48" s="9">
        <f t="shared" si="13"/>
        <v>0.1002957737508889</v>
      </c>
      <c r="W48" s="9">
        <f t="shared" si="13"/>
        <v>0.1002957737508889</v>
      </c>
      <c r="X48" s="9">
        <f t="shared" si="13"/>
        <v>0.1002957737508889</v>
      </c>
      <c r="Y48" s="9">
        <f t="shared" si="13"/>
        <v>0.1002957737508889</v>
      </c>
      <c r="Z48" s="9">
        <f t="shared" si="13"/>
        <v>0.1002957737508889</v>
      </c>
      <c r="AA48" s="9">
        <f t="shared" si="13"/>
        <v>0.1002957737508889</v>
      </c>
      <c r="AB48" s="9">
        <f t="shared" si="13"/>
        <v>0.1002957737508889</v>
      </c>
      <c r="AC48" s="9">
        <f t="shared" si="13"/>
        <v>0.1002957737508889</v>
      </c>
      <c r="AD48" s="9">
        <f t="shared" si="14"/>
        <v>0.1002957737508889</v>
      </c>
      <c r="AE48" s="9">
        <f t="shared" si="14"/>
        <v>0.1002957737508889</v>
      </c>
      <c r="AF48" s="9">
        <f t="shared" si="14"/>
        <v>0.1002957737508889</v>
      </c>
      <c r="AG48" s="9">
        <f t="shared" si="14"/>
        <v>0.1002957737508889</v>
      </c>
      <c r="AH48" s="9">
        <f t="shared" si="14"/>
        <v>0.1002957737508889</v>
      </c>
      <c r="AI48" s="9">
        <f t="shared" si="14"/>
        <v>0.1002957737508889</v>
      </c>
      <c r="AJ48" s="9">
        <f t="shared" si="14"/>
        <v>0.1002957737508889</v>
      </c>
      <c r="AK48" s="9">
        <f t="shared" si="14"/>
        <v>0.1002957737508889</v>
      </c>
      <c r="AL48" s="9">
        <f t="shared" si="14"/>
        <v>0.1002957737508889</v>
      </c>
      <c r="AM48" s="9">
        <f t="shared" si="14"/>
        <v>3.443488232113852</v>
      </c>
      <c r="AN48" s="9">
        <f t="shared" si="15"/>
        <v>0</v>
      </c>
      <c r="AO48" s="9">
        <f t="shared" si="15"/>
        <v>0</v>
      </c>
      <c r="AP48" s="9">
        <f t="shared" si="15"/>
        <v>0</v>
      </c>
      <c r="AQ48" s="9">
        <f t="shared" si="15"/>
        <v>0</v>
      </c>
      <c r="AR48" s="9">
        <f t="shared" si="15"/>
        <v>0</v>
      </c>
      <c r="AS48" s="9">
        <f t="shared" si="15"/>
        <v>0</v>
      </c>
      <c r="AT48" s="9">
        <f t="shared" si="15"/>
        <v>0</v>
      </c>
      <c r="AU48" s="9">
        <f t="shared" si="15"/>
        <v>0</v>
      </c>
      <c r="AV48" s="9">
        <f t="shared" si="15"/>
        <v>0</v>
      </c>
      <c r="AW48" s="9">
        <f t="shared" si="15"/>
        <v>0</v>
      </c>
    </row>
    <row r="49" spans="1:49" x14ac:dyDescent="0.25">
      <c r="A49" s="26">
        <f t="shared" si="9"/>
        <v>31</v>
      </c>
      <c r="B49" s="30">
        <f t="shared" si="10"/>
        <v>0.39724151018108406</v>
      </c>
      <c r="C49" s="31">
        <f t="shared" si="11"/>
        <v>3.7963120402737915E-2</v>
      </c>
      <c r="D49" s="28">
        <f t="shared" si="1"/>
        <v>3.443488232113852</v>
      </c>
      <c r="E49" s="13">
        <f t="shared" si="6"/>
        <v>0.10330464696341556</v>
      </c>
      <c r="F49" s="14">
        <f>Rates!K43</f>
        <v>2.5257999999999999E-2</v>
      </c>
      <c r="G49" s="29">
        <f t="shared" si="7"/>
        <v>1.1010993097575583</v>
      </c>
      <c r="H49" s="13">
        <f t="shared" si="8"/>
        <v>3.7916225155388372</v>
      </c>
      <c r="J49" s="9">
        <f t="shared" ref="J49:S58" si="16">IF($A49&gt;=J$27,$E49,0)+IF($A49=J$27,$D49,0)</f>
        <v>0.10330464696341556</v>
      </c>
      <c r="K49" s="9">
        <f t="shared" si="16"/>
        <v>0.10330464696341556</v>
      </c>
      <c r="L49" s="9">
        <f t="shared" si="16"/>
        <v>0.10330464696341556</v>
      </c>
      <c r="M49" s="9">
        <f t="shared" si="16"/>
        <v>0.10330464696341556</v>
      </c>
      <c r="N49" s="9">
        <f t="shared" si="16"/>
        <v>0.10330464696341556</v>
      </c>
      <c r="O49" s="9">
        <f t="shared" si="16"/>
        <v>0.10330464696341556</v>
      </c>
      <c r="P49" s="9">
        <f t="shared" si="16"/>
        <v>0.10330464696341556</v>
      </c>
      <c r="Q49" s="9">
        <f t="shared" si="16"/>
        <v>0.10330464696341556</v>
      </c>
      <c r="R49" s="9">
        <f t="shared" si="16"/>
        <v>0.10330464696341556</v>
      </c>
      <c r="S49" s="9">
        <f t="shared" si="16"/>
        <v>0.10330464696341556</v>
      </c>
      <c r="T49" s="9">
        <f t="shared" ref="T49:AC58" si="17">IF($A49&gt;=T$27,$E49,0)+IF($A49=T$27,$D49,0)</f>
        <v>0.10330464696341556</v>
      </c>
      <c r="U49" s="9">
        <f t="shared" si="17"/>
        <v>0.10330464696341556</v>
      </c>
      <c r="V49" s="9">
        <f t="shared" si="17"/>
        <v>0.10330464696341556</v>
      </c>
      <c r="W49" s="9">
        <f t="shared" si="17"/>
        <v>0.10330464696341556</v>
      </c>
      <c r="X49" s="9">
        <f t="shared" si="17"/>
        <v>0.10330464696341556</v>
      </c>
      <c r="Y49" s="9">
        <f t="shared" si="17"/>
        <v>0.10330464696341556</v>
      </c>
      <c r="Z49" s="9">
        <f t="shared" si="17"/>
        <v>0.10330464696341556</v>
      </c>
      <c r="AA49" s="9">
        <f t="shared" si="17"/>
        <v>0.10330464696341556</v>
      </c>
      <c r="AB49" s="9">
        <f t="shared" si="17"/>
        <v>0.10330464696341556</v>
      </c>
      <c r="AC49" s="9">
        <f t="shared" si="17"/>
        <v>0.10330464696341556</v>
      </c>
      <c r="AD49" s="9">
        <f t="shared" ref="AD49:AM58" si="18">IF($A49&gt;=AD$27,$E49,0)+IF($A49=AD$27,$D49,0)</f>
        <v>0.10330464696341556</v>
      </c>
      <c r="AE49" s="9">
        <f t="shared" si="18"/>
        <v>0.10330464696341556</v>
      </c>
      <c r="AF49" s="9">
        <f t="shared" si="18"/>
        <v>0.10330464696341556</v>
      </c>
      <c r="AG49" s="9">
        <f t="shared" si="18"/>
        <v>0.10330464696341556</v>
      </c>
      <c r="AH49" s="9">
        <f t="shared" si="18"/>
        <v>0.10330464696341556</v>
      </c>
      <c r="AI49" s="9">
        <f t="shared" si="18"/>
        <v>0.10330464696341556</v>
      </c>
      <c r="AJ49" s="9">
        <f t="shared" si="18"/>
        <v>0.10330464696341556</v>
      </c>
      <c r="AK49" s="9">
        <f t="shared" si="18"/>
        <v>0.10330464696341556</v>
      </c>
      <c r="AL49" s="9">
        <f t="shared" si="18"/>
        <v>0.10330464696341556</v>
      </c>
      <c r="AM49" s="9">
        <f t="shared" si="18"/>
        <v>0.10330464696341556</v>
      </c>
      <c r="AN49" s="9">
        <f t="shared" ref="AN49:AW58" si="19">IF($A49&gt;=AN$27,$E49,0)+IF($A49=AN$27,$D49,0)</f>
        <v>3.5467928790772674</v>
      </c>
      <c r="AO49" s="9">
        <f t="shared" si="19"/>
        <v>0</v>
      </c>
      <c r="AP49" s="9">
        <f t="shared" si="19"/>
        <v>0</v>
      </c>
      <c r="AQ49" s="9">
        <f t="shared" si="19"/>
        <v>0</v>
      </c>
      <c r="AR49" s="9">
        <f t="shared" si="19"/>
        <v>0</v>
      </c>
      <c r="AS49" s="9">
        <f t="shared" si="19"/>
        <v>0</v>
      </c>
      <c r="AT49" s="9">
        <f t="shared" si="19"/>
        <v>0</v>
      </c>
      <c r="AU49" s="9">
        <f t="shared" si="19"/>
        <v>0</v>
      </c>
      <c r="AV49" s="9">
        <f t="shared" si="19"/>
        <v>0</v>
      </c>
      <c r="AW49" s="9">
        <f t="shared" si="19"/>
        <v>0</v>
      </c>
    </row>
    <row r="50" spans="1:49" x14ac:dyDescent="0.25">
      <c r="A50" s="26">
        <f t="shared" si="9"/>
        <v>32</v>
      </c>
      <c r="B50" s="30">
        <f t="shared" si="10"/>
        <v>0.358139496166264</v>
      </c>
      <c r="C50" s="31">
        <f t="shared" si="11"/>
        <v>3.9102014014820052E-2</v>
      </c>
      <c r="D50" s="28">
        <f t="shared" si="1"/>
        <v>3.5467928790772674</v>
      </c>
      <c r="E50" s="13">
        <f t="shared" si="6"/>
        <v>0.10640378637231802</v>
      </c>
      <c r="F50" s="14">
        <f>Rates!K44</f>
        <v>2.5507999999999999E-2</v>
      </c>
      <c r="G50" s="29">
        <f t="shared" si="7"/>
        <v>1.0974489118082873</v>
      </c>
      <c r="H50" s="13">
        <f t="shared" si="8"/>
        <v>3.8924239855527292</v>
      </c>
      <c r="J50" s="9">
        <f t="shared" si="16"/>
        <v>0.10640378637231802</v>
      </c>
      <c r="K50" s="9">
        <f t="shared" si="16"/>
        <v>0.10640378637231802</v>
      </c>
      <c r="L50" s="9">
        <f t="shared" si="16"/>
        <v>0.10640378637231802</v>
      </c>
      <c r="M50" s="9">
        <f t="shared" si="16"/>
        <v>0.10640378637231802</v>
      </c>
      <c r="N50" s="9">
        <f t="shared" si="16"/>
        <v>0.10640378637231802</v>
      </c>
      <c r="O50" s="9">
        <f t="shared" si="16"/>
        <v>0.10640378637231802</v>
      </c>
      <c r="P50" s="9">
        <f t="shared" si="16"/>
        <v>0.10640378637231802</v>
      </c>
      <c r="Q50" s="9">
        <f t="shared" si="16"/>
        <v>0.10640378637231802</v>
      </c>
      <c r="R50" s="9">
        <f t="shared" si="16"/>
        <v>0.10640378637231802</v>
      </c>
      <c r="S50" s="9">
        <f t="shared" si="16"/>
        <v>0.10640378637231802</v>
      </c>
      <c r="T50" s="9">
        <f t="shared" si="17"/>
        <v>0.10640378637231802</v>
      </c>
      <c r="U50" s="9">
        <f t="shared" si="17"/>
        <v>0.10640378637231802</v>
      </c>
      <c r="V50" s="9">
        <f t="shared" si="17"/>
        <v>0.10640378637231802</v>
      </c>
      <c r="W50" s="9">
        <f t="shared" si="17"/>
        <v>0.10640378637231802</v>
      </c>
      <c r="X50" s="9">
        <f t="shared" si="17"/>
        <v>0.10640378637231802</v>
      </c>
      <c r="Y50" s="9">
        <f t="shared" si="17"/>
        <v>0.10640378637231802</v>
      </c>
      <c r="Z50" s="9">
        <f t="shared" si="17"/>
        <v>0.10640378637231802</v>
      </c>
      <c r="AA50" s="9">
        <f t="shared" si="17"/>
        <v>0.10640378637231802</v>
      </c>
      <c r="AB50" s="9">
        <f t="shared" si="17"/>
        <v>0.10640378637231802</v>
      </c>
      <c r="AC50" s="9">
        <f t="shared" si="17"/>
        <v>0.10640378637231802</v>
      </c>
      <c r="AD50" s="9">
        <f t="shared" si="18"/>
        <v>0.10640378637231802</v>
      </c>
      <c r="AE50" s="9">
        <f t="shared" si="18"/>
        <v>0.10640378637231802</v>
      </c>
      <c r="AF50" s="9">
        <f t="shared" si="18"/>
        <v>0.10640378637231802</v>
      </c>
      <c r="AG50" s="9">
        <f t="shared" si="18"/>
        <v>0.10640378637231802</v>
      </c>
      <c r="AH50" s="9">
        <f t="shared" si="18"/>
        <v>0.10640378637231802</v>
      </c>
      <c r="AI50" s="9">
        <f t="shared" si="18"/>
        <v>0.10640378637231802</v>
      </c>
      <c r="AJ50" s="9">
        <f t="shared" si="18"/>
        <v>0.10640378637231802</v>
      </c>
      <c r="AK50" s="9">
        <f t="shared" si="18"/>
        <v>0.10640378637231802</v>
      </c>
      <c r="AL50" s="9">
        <f t="shared" si="18"/>
        <v>0.10640378637231802</v>
      </c>
      <c r="AM50" s="9">
        <f t="shared" si="18"/>
        <v>0.10640378637231802</v>
      </c>
      <c r="AN50" s="9">
        <f t="shared" si="19"/>
        <v>0.10640378637231802</v>
      </c>
      <c r="AO50" s="9">
        <f t="shared" si="19"/>
        <v>3.6531966654495855</v>
      </c>
      <c r="AP50" s="9">
        <f t="shared" si="19"/>
        <v>0</v>
      </c>
      <c r="AQ50" s="9">
        <f t="shared" si="19"/>
        <v>0</v>
      </c>
      <c r="AR50" s="9">
        <f t="shared" si="19"/>
        <v>0</v>
      </c>
      <c r="AS50" s="9">
        <f t="shared" si="19"/>
        <v>0</v>
      </c>
      <c r="AT50" s="9">
        <f t="shared" si="19"/>
        <v>0</v>
      </c>
      <c r="AU50" s="9">
        <f t="shared" si="19"/>
        <v>0</v>
      </c>
      <c r="AV50" s="9">
        <f t="shared" si="19"/>
        <v>0</v>
      </c>
      <c r="AW50" s="9">
        <f t="shared" si="19"/>
        <v>0</v>
      </c>
    </row>
    <row r="51" spans="1:49" x14ac:dyDescent="0.25">
      <c r="A51" s="26">
        <f t="shared" si="9"/>
        <v>33</v>
      </c>
      <c r="B51" s="30">
        <f t="shared" si="10"/>
        <v>0.31786442173099932</v>
      </c>
      <c r="C51" s="31">
        <f t="shared" si="11"/>
        <v>4.0275074435264679E-2</v>
      </c>
      <c r="D51" s="28">
        <f t="shared" si="1"/>
        <v>3.6531966654495878</v>
      </c>
      <c r="E51" s="13">
        <f t="shared" si="6"/>
        <v>0.10959589996348763</v>
      </c>
      <c r="F51" s="14">
        <f>Rates!K45</f>
        <v>2.5758E-2</v>
      </c>
      <c r="G51" s="29">
        <f t="shared" si="7"/>
        <v>1.0935364535792644</v>
      </c>
      <c r="H51" s="13">
        <f t="shared" si="8"/>
        <v>3.9949037257633369</v>
      </c>
      <c r="J51" s="9">
        <f t="shared" si="16"/>
        <v>0.10959589996348763</v>
      </c>
      <c r="K51" s="9">
        <f t="shared" si="16"/>
        <v>0.10959589996348763</v>
      </c>
      <c r="L51" s="9">
        <f t="shared" si="16"/>
        <v>0.10959589996348763</v>
      </c>
      <c r="M51" s="9">
        <f t="shared" si="16"/>
        <v>0.10959589996348763</v>
      </c>
      <c r="N51" s="9">
        <f t="shared" si="16"/>
        <v>0.10959589996348763</v>
      </c>
      <c r="O51" s="9">
        <f t="shared" si="16"/>
        <v>0.10959589996348763</v>
      </c>
      <c r="P51" s="9">
        <f t="shared" si="16"/>
        <v>0.10959589996348763</v>
      </c>
      <c r="Q51" s="9">
        <f t="shared" si="16"/>
        <v>0.10959589996348763</v>
      </c>
      <c r="R51" s="9">
        <f t="shared" si="16"/>
        <v>0.10959589996348763</v>
      </c>
      <c r="S51" s="9">
        <f t="shared" si="16"/>
        <v>0.10959589996348763</v>
      </c>
      <c r="T51" s="9">
        <f t="shared" si="17"/>
        <v>0.10959589996348763</v>
      </c>
      <c r="U51" s="9">
        <f t="shared" si="17"/>
        <v>0.10959589996348763</v>
      </c>
      <c r="V51" s="9">
        <f t="shared" si="17"/>
        <v>0.10959589996348763</v>
      </c>
      <c r="W51" s="9">
        <f t="shared" si="17"/>
        <v>0.10959589996348763</v>
      </c>
      <c r="X51" s="9">
        <f t="shared" si="17"/>
        <v>0.10959589996348763</v>
      </c>
      <c r="Y51" s="9">
        <f t="shared" si="17"/>
        <v>0.10959589996348763</v>
      </c>
      <c r="Z51" s="9">
        <f t="shared" si="17"/>
        <v>0.10959589996348763</v>
      </c>
      <c r="AA51" s="9">
        <f t="shared" si="17"/>
        <v>0.10959589996348763</v>
      </c>
      <c r="AB51" s="9">
        <f t="shared" si="17"/>
        <v>0.10959589996348763</v>
      </c>
      <c r="AC51" s="9">
        <f t="shared" si="17"/>
        <v>0.10959589996348763</v>
      </c>
      <c r="AD51" s="9">
        <f t="shared" si="18"/>
        <v>0.10959589996348763</v>
      </c>
      <c r="AE51" s="9">
        <f t="shared" si="18"/>
        <v>0.10959589996348763</v>
      </c>
      <c r="AF51" s="9">
        <f t="shared" si="18"/>
        <v>0.10959589996348763</v>
      </c>
      <c r="AG51" s="9">
        <f t="shared" si="18"/>
        <v>0.10959589996348763</v>
      </c>
      <c r="AH51" s="9">
        <f t="shared" si="18"/>
        <v>0.10959589996348763</v>
      </c>
      <c r="AI51" s="9">
        <f t="shared" si="18"/>
        <v>0.10959589996348763</v>
      </c>
      <c r="AJ51" s="9">
        <f t="shared" si="18"/>
        <v>0.10959589996348763</v>
      </c>
      <c r="AK51" s="9">
        <f t="shared" si="18"/>
        <v>0.10959589996348763</v>
      </c>
      <c r="AL51" s="9">
        <f t="shared" si="18"/>
        <v>0.10959589996348763</v>
      </c>
      <c r="AM51" s="9">
        <f t="shared" si="18"/>
        <v>0.10959589996348763</v>
      </c>
      <c r="AN51" s="9">
        <f t="shared" si="19"/>
        <v>0.10959589996348763</v>
      </c>
      <c r="AO51" s="9">
        <f t="shared" si="19"/>
        <v>0.10959589996348763</v>
      </c>
      <c r="AP51" s="9">
        <f t="shared" si="19"/>
        <v>3.7627925654130756</v>
      </c>
      <c r="AQ51" s="9">
        <f t="shared" si="19"/>
        <v>0</v>
      </c>
      <c r="AR51" s="9">
        <f t="shared" si="19"/>
        <v>0</v>
      </c>
      <c r="AS51" s="9">
        <f t="shared" si="19"/>
        <v>0</v>
      </c>
      <c r="AT51" s="9">
        <f t="shared" si="19"/>
        <v>0</v>
      </c>
      <c r="AU51" s="9">
        <f t="shared" si="19"/>
        <v>0</v>
      </c>
      <c r="AV51" s="9">
        <f t="shared" si="19"/>
        <v>0</v>
      </c>
      <c r="AW51" s="9">
        <f t="shared" si="19"/>
        <v>0</v>
      </c>
    </row>
    <row r="52" spans="1:49" x14ac:dyDescent="0.25">
      <c r="A52" s="26">
        <f t="shared" si="9"/>
        <v>34</v>
      </c>
      <c r="B52" s="30">
        <f t="shared" si="10"/>
        <v>0.27638109506267672</v>
      </c>
      <c r="C52" s="31">
        <f t="shared" si="11"/>
        <v>4.1483326668322607E-2</v>
      </c>
      <c r="D52" s="28">
        <f t="shared" si="1"/>
        <v>3.7627925654130743</v>
      </c>
      <c r="E52" s="13">
        <f t="shared" si="6"/>
        <v>0.11288377696239223</v>
      </c>
      <c r="F52" s="14">
        <f>Rates!K46</f>
        <v>2.6008E-2</v>
      </c>
      <c r="G52" s="29">
        <f t="shared" si="7"/>
        <v>1.0893764506309362</v>
      </c>
      <c r="H52" s="13">
        <f t="shared" si="8"/>
        <v>4.0990976093701699</v>
      </c>
      <c r="J52" s="9">
        <f t="shared" si="16"/>
        <v>0.11288377696239223</v>
      </c>
      <c r="K52" s="9">
        <f t="shared" si="16"/>
        <v>0.11288377696239223</v>
      </c>
      <c r="L52" s="9">
        <f t="shared" si="16"/>
        <v>0.11288377696239223</v>
      </c>
      <c r="M52" s="9">
        <f t="shared" si="16"/>
        <v>0.11288377696239223</v>
      </c>
      <c r="N52" s="9">
        <f t="shared" si="16"/>
        <v>0.11288377696239223</v>
      </c>
      <c r="O52" s="9">
        <f t="shared" si="16"/>
        <v>0.11288377696239223</v>
      </c>
      <c r="P52" s="9">
        <f t="shared" si="16"/>
        <v>0.11288377696239223</v>
      </c>
      <c r="Q52" s="9">
        <f t="shared" si="16"/>
        <v>0.11288377696239223</v>
      </c>
      <c r="R52" s="9">
        <f t="shared" si="16"/>
        <v>0.11288377696239223</v>
      </c>
      <c r="S52" s="9">
        <f t="shared" si="16"/>
        <v>0.11288377696239223</v>
      </c>
      <c r="T52" s="9">
        <f t="shared" si="17"/>
        <v>0.11288377696239223</v>
      </c>
      <c r="U52" s="9">
        <f t="shared" si="17"/>
        <v>0.11288377696239223</v>
      </c>
      <c r="V52" s="9">
        <f t="shared" si="17"/>
        <v>0.11288377696239223</v>
      </c>
      <c r="W52" s="9">
        <f t="shared" si="17"/>
        <v>0.11288377696239223</v>
      </c>
      <c r="X52" s="9">
        <f t="shared" si="17"/>
        <v>0.11288377696239223</v>
      </c>
      <c r="Y52" s="9">
        <f t="shared" si="17"/>
        <v>0.11288377696239223</v>
      </c>
      <c r="Z52" s="9">
        <f t="shared" si="17"/>
        <v>0.11288377696239223</v>
      </c>
      <c r="AA52" s="9">
        <f t="shared" si="17"/>
        <v>0.11288377696239223</v>
      </c>
      <c r="AB52" s="9">
        <f t="shared" si="17"/>
        <v>0.11288377696239223</v>
      </c>
      <c r="AC52" s="9">
        <f t="shared" si="17"/>
        <v>0.11288377696239223</v>
      </c>
      <c r="AD52" s="9">
        <f t="shared" si="18"/>
        <v>0.11288377696239223</v>
      </c>
      <c r="AE52" s="9">
        <f t="shared" si="18"/>
        <v>0.11288377696239223</v>
      </c>
      <c r="AF52" s="9">
        <f t="shared" si="18"/>
        <v>0.11288377696239223</v>
      </c>
      <c r="AG52" s="9">
        <f t="shared" si="18"/>
        <v>0.11288377696239223</v>
      </c>
      <c r="AH52" s="9">
        <f t="shared" si="18"/>
        <v>0.11288377696239223</v>
      </c>
      <c r="AI52" s="9">
        <f t="shared" si="18"/>
        <v>0.11288377696239223</v>
      </c>
      <c r="AJ52" s="9">
        <f t="shared" si="18"/>
        <v>0.11288377696239223</v>
      </c>
      <c r="AK52" s="9">
        <f t="shared" si="18"/>
        <v>0.11288377696239223</v>
      </c>
      <c r="AL52" s="9">
        <f t="shared" si="18"/>
        <v>0.11288377696239223</v>
      </c>
      <c r="AM52" s="9">
        <f t="shared" si="18"/>
        <v>0.11288377696239223</v>
      </c>
      <c r="AN52" s="9">
        <f t="shared" si="19"/>
        <v>0.11288377696239223</v>
      </c>
      <c r="AO52" s="9">
        <f t="shared" si="19"/>
        <v>0.11288377696239223</v>
      </c>
      <c r="AP52" s="9">
        <f t="shared" si="19"/>
        <v>0.11288377696239223</v>
      </c>
      <c r="AQ52" s="9">
        <f t="shared" si="19"/>
        <v>3.8756763423754665</v>
      </c>
      <c r="AR52" s="9">
        <f t="shared" si="19"/>
        <v>0</v>
      </c>
      <c r="AS52" s="9">
        <f t="shared" si="19"/>
        <v>0</v>
      </c>
      <c r="AT52" s="9">
        <f t="shared" si="19"/>
        <v>0</v>
      </c>
      <c r="AU52" s="9">
        <f t="shared" si="19"/>
        <v>0</v>
      </c>
      <c r="AV52" s="9">
        <f t="shared" si="19"/>
        <v>0</v>
      </c>
      <c r="AW52" s="9">
        <f t="shared" si="19"/>
        <v>0</v>
      </c>
    </row>
    <row r="53" spans="1:49" x14ac:dyDescent="0.25">
      <c r="A53" s="26">
        <f t="shared" si="9"/>
        <v>35</v>
      </c>
      <c r="B53" s="30">
        <f t="shared" si="10"/>
        <v>0.23365326859430449</v>
      </c>
      <c r="C53" s="31">
        <f t="shared" si="11"/>
        <v>4.2727826468372226E-2</v>
      </c>
      <c r="D53" s="28">
        <f t="shared" si="1"/>
        <v>3.8756763423754612</v>
      </c>
      <c r="E53" s="13">
        <f t="shared" si="6"/>
        <v>0.11627029027126383</v>
      </c>
      <c r="F53" s="14">
        <f>Rates!K47</f>
        <v>2.6258E-2</v>
      </c>
      <c r="G53" s="29">
        <f t="shared" si="7"/>
        <v>1.0849831461959167</v>
      </c>
      <c r="H53" s="13">
        <f t="shared" si="8"/>
        <v>4.2050435115876112</v>
      </c>
      <c r="J53" s="9">
        <f t="shared" si="16"/>
        <v>0.11627029027126383</v>
      </c>
      <c r="K53" s="9">
        <f t="shared" si="16"/>
        <v>0.11627029027126383</v>
      </c>
      <c r="L53" s="9">
        <f t="shared" si="16"/>
        <v>0.11627029027126383</v>
      </c>
      <c r="M53" s="9">
        <f t="shared" si="16"/>
        <v>0.11627029027126383</v>
      </c>
      <c r="N53" s="9">
        <f t="shared" si="16"/>
        <v>0.11627029027126383</v>
      </c>
      <c r="O53" s="9">
        <f t="shared" si="16"/>
        <v>0.11627029027126383</v>
      </c>
      <c r="P53" s="9">
        <f t="shared" si="16"/>
        <v>0.11627029027126383</v>
      </c>
      <c r="Q53" s="9">
        <f t="shared" si="16"/>
        <v>0.11627029027126383</v>
      </c>
      <c r="R53" s="9">
        <f t="shared" si="16"/>
        <v>0.11627029027126383</v>
      </c>
      <c r="S53" s="9">
        <f t="shared" si="16"/>
        <v>0.11627029027126383</v>
      </c>
      <c r="T53" s="9">
        <f t="shared" si="17"/>
        <v>0.11627029027126383</v>
      </c>
      <c r="U53" s="9">
        <f t="shared" si="17"/>
        <v>0.11627029027126383</v>
      </c>
      <c r="V53" s="9">
        <f t="shared" si="17"/>
        <v>0.11627029027126383</v>
      </c>
      <c r="W53" s="9">
        <f t="shared" si="17"/>
        <v>0.11627029027126383</v>
      </c>
      <c r="X53" s="9">
        <f t="shared" si="17"/>
        <v>0.11627029027126383</v>
      </c>
      <c r="Y53" s="9">
        <f t="shared" si="17"/>
        <v>0.11627029027126383</v>
      </c>
      <c r="Z53" s="9">
        <f t="shared" si="17"/>
        <v>0.11627029027126383</v>
      </c>
      <c r="AA53" s="9">
        <f t="shared" si="17"/>
        <v>0.11627029027126383</v>
      </c>
      <c r="AB53" s="9">
        <f t="shared" si="17"/>
        <v>0.11627029027126383</v>
      </c>
      <c r="AC53" s="9">
        <f t="shared" si="17"/>
        <v>0.11627029027126383</v>
      </c>
      <c r="AD53" s="9">
        <f t="shared" si="18"/>
        <v>0.11627029027126383</v>
      </c>
      <c r="AE53" s="9">
        <f t="shared" si="18"/>
        <v>0.11627029027126383</v>
      </c>
      <c r="AF53" s="9">
        <f t="shared" si="18"/>
        <v>0.11627029027126383</v>
      </c>
      <c r="AG53" s="9">
        <f t="shared" si="18"/>
        <v>0.11627029027126383</v>
      </c>
      <c r="AH53" s="9">
        <f t="shared" si="18"/>
        <v>0.11627029027126383</v>
      </c>
      <c r="AI53" s="9">
        <f t="shared" si="18"/>
        <v>0.11627029027126383</v>
      </c>
      <c r="AJ53" s="9">
        <f t="shared" si="18"/>
        <v>0.11627029027126383</v>
      </c>
      <c r="AK53" s="9">
        <f t="shared" si="18"/>
        <v>0.11627029027126383</v>
      </c>
      <c r="AL53" s="9">
        <f t="shared" si="18"/>
        <v>0.11627029027126383</v>
      </c>
      <c r="AM53" s="9">
        <f t="shared" si="18"/>
        <v>0.11627029027126383</v>
      </c>
      <c r="AN53" s="9">
        <f t="shared" si="19"/>
        <v>0.11627029027126383</v>
      </c>
      <c r="AO53" s="9">
        <f t="shared" si="19"/>
        <v>0.11627029027126383</v>
      </c>
      <c r="AP53" s="9">
        <f t="shared" si="19"/>
        <v>0.11627029027126383</v>
      </c>
      <c r="AQ53" s="9">
        <f t="shared" si="19"/>
        <v>0.11627029027126383</v>
      </c>
      <c r="AR53" s="9">
        <f t="shared" si="19"/>
        <v>3.9919466326467252</v>
      </c>
      <c r="AS53" s="9">
        <f t="shared" si="19"/>
        <v>0</v>
      </c>
      <c r="AT53" s="9">
        <f t="shared" si="19"/>
        <v>0</v>
      </c>
      <c r="AU53" s="9">
        <f t="shared" si="19"/>
        <v>0</v>
      </c>
      <c r="AV53" s="9">
        <f t="shared" si="19"/>
        <v>0</v>
      </c>
      <c r="AW53" s="9">
        <f t="shared" si="19"/>
        <v>0</v>
      </c>
    </row>
    <row r="54" spans="1:49" x14ac:dyDescent="0.25">
      <c r="A54" s="26">
        <f t="shared" si="9"/>
        <v>36</v>
      </c>
      <c r="B54" s="30">
        <f t="shared" si="10"/>
        <v>0.18964360733188107</v>
      </c>
      <c r="C54" s="31">
        <f t="shared" si="11"/>
        <v>4.4009661262423422E-2</v>
      </c>
      <c r="D54" s="28">
        <f t="shared" si="1"/>
        <v>3.9919466326467279</v>
      </c>
      <c r="E54" s="13">
        <f t="shared" si="6"/>
        <v>0.11975839897940183</v>
      </c>
      <c r="F54" s="14">
        <f>Rates!K48</f>
        <v>2.6508E-2</v>
      </c>
      <c r="G54" s="29">
        <f t="shared" si="7"/>
        <v>1.0803704956621678</v>
      </c>
      <c r="H54" s="13">
        <f t="shared" si="8"/>
        <v>4.3127813621694671</v>
      </c>
      <c r="J54" s="9">
        <f t="shared" si="16"/>
        <v>0.11975839897940183</v>
      </c>
      <c r="K54" s="9">
        <f t="shared" si="16"/>
        <v>0.11975839897940183</v>
      </c>
      <c r="L54" s="9">
        <f t="shared" si="16"/>
        <v>0.11975839897940183</v>
      </c>
      <c r="M54" s="9">
        <f t="shared" si="16"/>
        <v>0.11975839897940183</v>
      </c>
      <c r="N54" s="9">
        <f t="shared" si="16"/>
        <v>0.11975839897940183</v>
      </c>
      <c r="O54" s="9">
        <f t="shared" si="16"/>
        <v>0.11975839897940183</v>
      </c>
      <c r="P54" s="9">
        <f t="shared" si="16"/>
        <v>0.11975839897940183</v>
      </c>
      <c r="Q54" s="9">
        <f t="shared" si="16"/>
        <v>0.11975839897940183</v>
      </c>
      <c r="R54" s="9">
        <f t="shared" si="16"/>
        <v>0.11975839897940183</v>
      </c>
      <c r="S54" s="9">
        <f t="shared" si="16"/>
        <v>0.11975839897940183</v>
      </c>
      <c r="T54" s="9">
        <f t="shared" si="17"/>
        <v>0.11975839897940183</v>
      </c>
      <c r="U54" s="9">
        <f t="shared" si="17"/>
        <v>0.11975839897940183</v>
      </c>
      <c r="V54" s="9">
        <f t="shared" si="17"/>
        <v>0.11975839897940183</v>
      </c>
      <c r="W54" s="9">
        <f t="shared" si="17"/>
        <v>0.11975839897940183</v>
      </c>
      <c r="X54" s="9">
        <f t="shared" si="17"/>
        <v>0.11975839897940183</v>
      </c>
      <c r="Y54" s="9">
        <f t="shared" si="17"/>
        <v>0.11975839897940183</v>
      </c>
      <c r="Z54" s="9">
        <f t="shared" si="17"/>
        <v>0.11975839897940183</v>
      </c>
      <c r="AA54" s="9">
        <f t="shared" si="17"/>
        <v>0.11975839897940183</v>
      </c>
      <c r="AB54" s="9">
        <f t="shared" si="17"/>
        <v>0.11975839897940183</v>
      </c>
      <c r="AC54" s="9">
        <f t="shared" si="17"/>
        <v>0.11975839897940183</v>
      </c>
      <c r="AD54" s="9">
        <f t="shared" si="18"/>
        <v>0.11975839897940183</v>
      </c>
      <c r="AE54" s="9">
        <f t="shared" si="18"/>
        <v>0.11975839897940183</v>
      </c>
      <c r="AF54" s="9">
        <f t="shared" si="18"/>
        <v>0.11975839897940183</v>
      </c>
      <c r="AG54" s="9">
        <f t="shared" si="18"/>
        <v>0.11975839897940183</v>
      </c>
      <c r="AH54" s="9">
        <f t="shared" si="18"/>
        <v>0.11975839897940183</v>
      </c>
      <c r="AI54" s="9">
        <f t="shared" si="18"/>
        <v>0.11975839897940183</v>
      </c>
      <c r="AJ54" s="9">
        <f t="shared" si="18"/>
        <v>0.11975839897940183</v>
      </c>
      <c r="AK54" s="9">
        <f t="shared" si="18"/>
        <v>0.11975839897940183</v>
      </c>
      <c r="AL54" s="9">
        <f t="shared" si="18"/>
        <v>0.11975839897940183</v>
      </c>
      <c r="AM54" s="9">
        <f t="shared" si="18"/>
        <v>0.11975839897940183</v>
      </c>
      <c r="AN54" s="9">
        <f t="shared" si="19"/>
        <v>0.11975839897940183</v>
      </c>
      <c r="AO54" s="9">
        <f t="shared" si="19"/>
        <v>0.11975839897940183</v>
      </c>
      <c r="AP54" s="9">
        <f t="shared" si="19"/>
        <v>0.11975839897940183</v>
      </c>
      <c r="AQ54" s="9">
        <f t="shared" si="19"/>
        <v>0.11975839897940183</v>
      </c>
      <c r="AR54" s="9">
        <f t="shared" si="19"/>
        <v>0.11975839897940183</v>
      </c>
      <c r="AS54" s="9">
        <f t="shared" si="19"/>
        <v>4.1117050316261299</v>
      </c>
      <c r="AT54" s="9">
        <f t="shared" si="19"/>
        <v>0</v>
      </c>
      <c r="AU54" s="9">
        <f t="shared" si="19"/>
        <v>0</v>
      </c>
      <c r="AV54" s="9">
        <f t="shared" si="19"/>
        <v>0</v>
      </c>
      <c r="AW54" s="9">
        <f t="shared" si="19"/>
        <v>0</v>
      </c>
    </row>
    <row r="55" spans="1:49" x14ac:dyDescent="0.25">
      <c r="A55" s="26">
        <f t="shared" si="9"/>
        <v>37</v>
      </c>
      <c r="B55" s="30">
        <f t="shared" si="10"/>
        <v>0.14431365623158496</v>
      </c>
      <c r="C55" s="31">
        <f t="shared" si="11"/>
        <v>4.5329951100296112E-2</v>
      </c>
      <c r="D55" s="28">
        <f t="shared" si="1"/>
        <v>4.1117050316261281</v>
      </c>
      <c r="E55" s="13">
        <f t="shared" si="6"/>
        <v>0.12335115094878384</v>
      </c>
      <c r="F55" s="14">
        <f>Rates!K49</f>
        <v>2.6758000000000001E-2</v>
      </c>
      <c r="G55" s="29">
        <f t="shared" si="7"/>
        <v>1.0755521523874942</v>
      </c>
      <c r="H55" s="13">
        <f t="shared" si="8"/>
        <v>4.4223531967479719</v>
      </c>
      <c r="J55" s="9">
        <f t="shared" si="16"/>
        <v>0.12335115094878384</v>
      </c>
      <c r="K55" s="9">
        <f t="shared" si="16"/>
        <v>0.12335115094878384</v>
      </c>
      <c r="L55" s="9">
        <f t="shared" si="16"/>
        <v>0.12335115094878384</v>
      </c>
      <c r="M55" s="9">
        <f t="shared" si="16"/>
        <v>0.12335115094878384</v>
      </c>
      <c r="N55" s="9">
        <f t="shared" si="16"/>
        <v>0.12335115094878384</v>
      </c>
      <c r="O55" s="9">
        <f t="shared" si="16"/>
        <v>0.12335115094878384</v>
      </c>
      <c r="P55" s="9">
        <f t="shared" si="16"/>
        <v>0.12335115094878384</v>
      </c>
      <c r="Q55" s="9">
        <f t="shared" si="16"/>
        <v>0.12335115094878384</v>
      </c>
      <c r="R55" s="9">
        <f t="shared" si="16"/>
        <v>0.12335115094878384</v>
      </c>
      <c r="S55" s="9">
        <f t="shared" si="16"/>
        <v>0.12335115094878384</v>
      </c>
      <c r="T55" s="9">
        <f t="shared" si="17"/>
        <v>0.12335115094878384</v>
      </c>
      <c r="U55" s="9">
        <f t="shared" si="17"/>
        <v>0.12335115094878384</v>
      </c>
      <c r="V55" s="9">
        <f t="shared" si="17"/>
        <v>0.12335115094878384</v>
      </c>
      <c r="W55" s="9">
        <f t="shared" si="17"/>
        <v>0.12335115094878384</v>
      </c>
      <c r="X55" s="9">
        <f t="shared" si="17"/>
        <v>0.12335115094878384</v>
      </c>
      <c r="Y55" s="9">
        <f t="shared" si="17"/>
        <v>0.12335115094878384</v>
      </c>
      <c r="Z55" s="9">
        <f t="shared" si="17"/>
        <v>0.12335115094878384</v>
      </c>
      <c r="AA55" s="9">
        <f t="shared" si="17"/>
        <v>0.12335115094878384</v>
      </c>
      <c r="AB55" s="9">
        <f t="shared" si="17"/>
        <v>0.12335115094878384</v>
      </c>
      <c r="AC55" s="9">
        <f t="shared" si="17"/>
        <v>0.12335115094878384</v>
      </c>
      <c r="AD55" s="9">
        <f t="shared" si="18"/>
        <v>0.12335115094878384</v>
      </c>
      <c r="AE55" s="9">
        <f t="shared" si="18"/>
        <v>0.12335115094878384</v>
      </c>
      <c r="AF55" s="9">
        <f t="shared" si="18"/>
        <v>0.12335115094878384</v>
      </c>
      <c r="AG55" s="9">
        <f t="shared" si="18"/>
        <v>0.12335115094878384</v>
      </c>
      <c r="AH55" s="9">
        <f t="shared" si="18"/>
        <v>0.12335115094878384</v>
      </c>
      <c r="AI55" s="9">
        <f t="shared" si="18"/>
        <v>0.12335115094878384</v>
      </c>
      <c r="AJ55" s="9">
        <f t="shared" si="18"/>
        <v>0.12335115094878384</v>
      </c>
      <c r="AK55" s="9">
        <f t="shared" si="18"/>
        <v>0.12335115094878384</v>
      </c>
      <c r="AL55" s="9">
        <f t="shared" si="18"/>
        <v>0.12335115094878384</v>
      </c>
      <c r="AM55" s="9">
        <f t="shared" si="18"/>
        <v>0.12335115094878384</v>
      </c>
      <c r="AN55" s="9">
        <f t="shared" si="19"/>
        <v>0.12335115094878384</v>
      </c>
      <c r="AO55" s="9">
        <f t="shared" si="19"/>
        <v>0.12335115094878384</v>
      </c>
      <c r="AP55" s="9">
        <f t="shared" si="19"/>
        <v>0.12335115094878384</v>
      </c>
      <c r="AQ55" s="9">
        <f t="shared" si="19"/>
        <v>0.12335115094878384</v>
      </c>
      <c r="AR55" s="9">
        <f t="shared" si="19"/>
        <v>0.12335115094878384</v>
      </c>
      <c r="AS55" s="9">
        <f t="shared" si="19"/>
        <v>0.12335115094878384</v>
      </c>
      <c r="AT55" s="9">
        <f t="shared" si="19"/>
        <v>4.2350561825749118</v>
      </c>
      <c r="AU55" s="9">
        <f t="shared" si="19"/>
        <v>0</v>
      </c>
      <c r="AV55" s="9">
        <f t="shared" si="19"/>
        <v>0</v>
      </c>
      <c r="AW55" s="9">
        <f t="shared" si="19"/>
        <v>0</v>
      </c>
    </row>
    <row r="56" spans="1:49" x14ac:dyDescent="0.25">
      <c r="A56" s="26">
        <f t="shared" si="9"/>
        <v>38</v>
      </c>
      <c r="B56" s="30">
        <f t="shared" si="10"/>
        <v>9.7623806598279961E-2</v>
      </c>
      <c r="C56" s="31">
        <f t="shared" si="11"/>
        <v>4.6689849633304997E-2</v>
      </c>
      <c r="D56" s="28">
        <f t="shared" si="1"/>
        <v>4.2350561825749127</v>
      </c>
      <c r="E56" s="13">
        <f t="shared" si="6"/>
        <v>0.12705168547724738</v>
      </c>
      <c r="F56" s="14">
        <f>Rates!K50</f>
        <v>2.7008000000000001E-2</v>
      </c>
      <c r="G56" s="29">
        <f t="shared" si="7"/>
        <v>1.0705414548312722</v>
      </c>
      <c r="H56" s="13">
        <f t="shared" si="8"/>
        <v>4.5338032069859207</v>
      </c>
      <c r="J56" s="9">
        <f t="shared" si="16"/>
        <v>0.12705168547724738</v>
      </c>
      <c r="K56" s="9">
        <f t="shared" si="16"/>
        <v>0.12705168547724738</v>
      </c>
      <c r="L56" s="9">
        <f t="shared" si="16"/>
        <v>0.12705168547724738</v>
      </c>
      <c r="M56" s="9">
        <f t="shared" si="16"/>
        <v>0.12705168547724738</v>
      </c>
      <c r="N56" s="9">
        <f t="shared" si="16"/>
        <v>0.12705168547724738</v>
      </c>
      <c r="O56" s="9">
        <f t="shared" si="16"/>
        <v>0.12705168547724738</v>
      </c>
      <c r="P56" s="9">
        <f t="shared" si="16"/>
        <v>0.12705168547724738</v>
      </c>
      <c r="Q56" s="9">
        <f t="shared" si="16"/>
        <v>0.12705168547724738</v>
      </c>
      <c r="R56" s="9">
        <f t="shared" si="16"/>
        <v>0.12705168547724738</v>
      </c>
      <c r="S56" s="9">
        <f t="shared" si="16"/>
        <v>0.12705168547724738</v>
      </c>
      <c r="T56" s="9">
        <f t="shared" si="17"/>
        <v>0.12705168547724738</v>
      </c>
      <c r="U56" s="9">
        <f t="shared" si="17"/>
        <v>0.12705168547724738</v>
      </c>
      <c r="V56" s="9">
        <f t="shared" si="17"/>
        <v>0.12705168547724738</v>
      </c>
      <c r="W56" s="9">
        <f t="shared" si="17"/>
        <v>0.12705168547724738</v>
      </c>
      <c r="X56" s="9">
        <f t="shared" si="17"/>
        <v>0.12705168547724738</v>
      </c>
      <c r="Y56" s="9">
        <f t="shared" si="17"/>
        <v>0.12705168547724738</v>
      </c>
      <c r="Z56" s="9">
        <f t="shared" si="17"/>
        <v>0.12705168547724738</v>
      </c>
      <c r="AA56" s="9">
        <f t="shared" si="17"/>
        <v>0.12705168547724738</v>
      </c>
      <c r="AB56" s="9">
        <f t="shared" si="17"/>
        <v>0.12705168547724738</v>
      </c>
      <c r="AC56" s="9">
        <f t="shared" si="17"/>
        <v>0.12705168547724738</v>
      </c>
      <c r="AD56" s="9">
        <f t="shared" si="18"/>
        <v>0.12705168547724738</v>
      </c>
      <c r="AE56" s="9">
        <f t="shared" si="18"/>
        <v>0.12705168547724738</v>
      </c>
      <c r="AF56" s="9">
        <f t="shared" si="18"/>
        <v>0.12705168547724738</v>
      </c>
      <c r="AG56" s="9">
        <f t="shared" si="18"/>
        <v>0.12705168547724738</v>
      </c>
      <c r="AH56" s="9">
        <f t="shared" si="18"/>
        <v>0.12705168547724738</v>
      </c>
      <c r="AI56" s="9">
        <f t="shared" si="18"/>
        <v>0.12705168547724738</v>
      </c>
      <c r="AJ56" s="9">
        <f t="shared" si="18"/>
        <v>0.12705168547724738</v>
      </c>
      <c r="AK56" s="9">
        <f t="shared" si="18"/>
        <v>0.12705168547724738</v>
      </c>
      <c r="AL56" s="9">
        <f t="shared" si="18"/>
        <v>0.12705168547724738</v>
      </c>
      <c r="AM56" s="9">
        <f t="shared" si="18"/>
        <v>0.12705168547724738</v>
      </c>
      <c r="AN56" s="9">
        <f t="shared" si="19"/>
        <v>0.12705168547724738</v>
      </c>
      <c r="AO56" s="9">
        <f t="shared" si="19"/>
        <v>0.12705168547724738</v>
      </c>
      <c r="AP56" s="9">
        <f t="shared" si="19"/>
        <v>0.12705168547724738</v>
      </c>
      <c r="AQ56" s="9">
        <f t="shared" si="19"/>
        <v>0.12705168547724738</v>
      </c>
      <c r="AR56" s="9">
        <f t="shared" si="19"/>
        <v>0.12705168547724738</v>
      </c>
      <c r="AS56" s="9">
        <f t="shared" si="19"/>
        <v>0.12705168547724738</v>
      </c>
      <c r="AT56" s="9">
        <f t="shared" si="19"/>
        <v>0.12705168547724738</v>
      </c>
      <c r="AU56" s="9">
        <f t="shared" si="19"/>
        <v>4.3621078680521599</v>
      </c>
      <c r="AV56" s="9">
        <f t="shared" si="19"/>
        <v>0</v>
      </c>
      <c r="AW56" s="9">
        <f t="shared" si="19"/>
        <v>0</v>
      </c>
    </row>
    <row r="57" spans="1:49" x14ac:dyDescent="0.25">
      <c r="A57" s="26">
        <f t="shared" si="9"/>
        <v>39</v>
      </c>
      <c r="B57" s="30">
        <f t="shared" si="10"/>
        <v>4.9533261475975802E-2</v>
      </c>
      <c r="C57" s="31">
        <f t="shared" si="11"/>
        <v>4.8090545122304158E-2</v>
      </c>
      <c r="D57" s="28">
        <f t="shared" si="1"/>
        <v>4.3621078680521608</v>
      </c>
      <c r="E57" s="13">
        <f t="shared" si="6"/>
        <v>0.13086323604156483</v>
      </c>
      <c r="F57" s="14">
        <f>Rates!K51</f>
        <v>2.7258000000000001E-2</v>
      </c>
      <c r="G57" s="29">
        <f t="shared" si="7"/>
        <v>1.0653514149856815</v>
      </c>
      <c r="H57" s="13">
        <f t="shared" si="8"/>
        <v>4.6471777895495441</v>
      </c>
      <c r="J57" s="9">
        <f t="shared" si="16"/>
        <v>0.13086323604156483</v>
      </c>
      <c r="K57" s="9">
        <f t="shared" si="16"/>
        <v>0.13086323604156483</v>
      </c>
      <c r="L57" s="9">
        <f t="shared" si="16"/>
        <v>0.13086323604156483</v>
      </c>
      <c r="M57" s="9">
        <f t="shared" si="16"/>
        <v>0.13086323604156483</v>
      </c>
      <c r="N57" s="9">
        <f t="shared" si="16"/>
        <v>0.13086323604156483</v>
      </c>
      <c r="O57" s="9">
        <f t="shared" si="16"/>
        <v>0.13086323604156483</v>
      </c>
      <c r="P57" s="9">
        <f t="shared" si="16"/>
        <v>0.13086323604156483</v>
      </c>
      <c r="Q57" s="9">
        <f t="shared" si="16"/>
        <v>0.13086323604156483</v>
      </c>
      <c r="R57" s="9">
        <f t="shared" si="16"/>
        <v>0.13086323604156483</v>
      </c>
      <c r="S57" s="9">
        <f t="shared" si="16"/>
        <v>0.13086323604156483</v>
      </c>
      <c r="T57" s="9">
        <f t="shared" si="17"/>
        <v>0.13086323604156483</v>
      </c>
      <c r="U57" s="9">
        <f t="shared" si="17"/>
        <v>0.13086323604156483</v>
      </c>
      <c r="V57" s="9">
        <f t="shared" si="17"/>
        <v>0.13086323604156483</v>
      </c>
      <c r="W57" s="9">
        <f t="shared" si="17"/>
        <v>0.13086323604156483</v>
      </c>
      <c r="X57" s="9">
        <f t="shared" si="17"/>
        <v>0.13086323604156483</v>
      </c>
      <c r="Y57" s="9">
        <f t="shared" si="17"/>
        <v>0.13086323604156483</v>
      </c>
      <c r="Z57" s="9">
        <f t="shared" si="17"/>
        <v>0.13086323604156483</v>
      </c>
      <c r="AA57" s="9">
        <f t="shared" si="17"/>
        <v>0.13086323604156483</v>
      </c>
      <c r="AB57" s="9">
        <f t="shared" si="17"/>
        <v>0.13086323604156483</v>
      </c>
      <c r="AC57" s="9">
        <f t="shared" si="17"/>
        <v>0.13086323604156483</v>
      </c>
      <c r="AD57" s="9">
        <f t="shared" si="18"/>
        <v>0.13086323604156483</v>
      </c>
      <c r="AE57" s="9">
        <f t="shared" si="18"/>
        <v>0.13086323604156483</v>
      </c>
      <c r="AF57" s="9">
        <f t="shared" si="18"/>
        <v>0.13086323604156483</v>
      </c>
      <c r="AG57" s="9">
        <f t="shared" si="18"/>
        <v>0.13086323604156483</v>
      </c>
      <c r="AH57" s="9">
        <f t="shared" si="18"/>
        <v>0.13086323604156483</v>
      </c>
      <c r="AI57" s="9">
        <f t="shared" si="18"/>
        <v>0.13086323604156483</v>
      </c>
      <c r="AJ57" s="9">
        <f t="shared" si="18"/>
        <v>0.13086323604156483</v>
      </c>
      <c r="AK57" s="9">
        <f t="shared" si="18"/>
        <v>0.13086323604156483</v>
      </c>
      <c r="AL57" s="9">
        <f t="shared" si="18"/>
        <v>0.13086323604156483</v>
      </c>
      <c r="AM57" s="9">
        <f t="shared" si="18"/>
        <v>0.13086323604156483</v>
      </c>
      <c r="AN57" s="9">
        <f t="shared" si="19"/>
        <v>0.13086323604156483</v>
      </c>
      <c r="AO57" s="9">
        <f t="shared" si="19"/>
        <v>0.13086323604156483</v>
      </c>
      <c r="AP57" s="9">
        <f t="shared" si="19"/>
        <v>0.13086323604156483</v>
      </c>
      <c r="AQ57" s="9">
        <f t="shared" si="19"/>
        <v>0.13086323604156483</v>
      </c>
      <c r="AR57" s="9">
        <f t="shared" si="19"/>
        <v>0.13086323604156483</v>
      </c>
      <c r="AS57" s="9">
        <f t="shared" si="19"/>
        <v>0.13086323604156483</v>
      </c>
      <c r="AT57" s="9">
        <f t="shared" si="19"/>
        <v>0.13086323604156483</v>
      </c>
      <c r="AU57" s="9">
        <f t="shared" si="19"/>
        <v>0.13086323604156483</v>
      </c>
      <c r="AV57" s="9">
        <f t="shared" si="19"/>
        <v>4.4929711040937255</v>
      </c>
      <c r="AW57" s="9">
        <f t="shared" si="19"/>
        <v>0</v>
      </c>
    </row>
    <row r="58" spans="1:49" x14ac:dyDescent="0.25">
      <c r="A58" s="26">
        <f t="shared" si="9"/>
        <v>40</v>
      </c>
      <c r="B58" s="30">
        <f t="shared" si="10"/>
        <v>2.5118795932144167E-15</v>
      </c>
      <c r="C58" s="31">
        <f t="shared" si="11"/>
        <v>4.9533261475973291E-2</v>
      </c>
      <c r="D58" s="28">
        <f t="shared" si="1"/>
        <v>4.4929711040937264</v>
      </c>
      <c r="E58" s="13">
        <f t="shared" si="6"/>
        <v>0.13478913312281179</v>
      </c>
      <c r="F58" s="14">
        <f>Rates!K52</f>
        <v>2.7508000000000001E-2</v>
      </c>
      <c r="G58" s="29">
        <f t="shared" si="7"/>
        <v>1.0599947080850314</v>
      </c>
      <c r="H58" s="13">
        <f t="shared" si="8"/>
        <v>4.7625255939183111</v>
      </c>
      <c r="I58" s="9">
        <f>SUM(H49:H58)</f>
        <v>42.661732497183905</v>
      </c>
      <c r="J58" s="9">
        <f t="shared" si="16"/>
        <v>0.13478913312281179</v>
      </c>
      <c r="K58" s="9">
        <f t="shared" si="16"/>
        <v>0.13478913312281179</v>
      </c>
      <c r="L58" s="9">
        <f t="shared" si="16"/>
        <v>0.13478913312281179</v>
      </c>
      <c r="M58" s="9">
        <f t="shared" si="16"/>
        <v>0.13478913312281179</v>
      </c>
      <c r="N58" s="9">
        <f t="shared" si="16"/>
        <v>0.13478913312281179</v>
      </c>
      <c r="O58" s="9">
        <f t="shared" si="16"/>
        <v>0.13478913312281179</v>
      </c>
      <c r="P58" s="9">
        <f t="shared" si="16"/>
        <v>0.13478913312281179</v>
      </c>
      <c r="Q58" s="9">
        <f t="shared" si="16"/>
        <v>0.13478913312281179</v>
      </c>
      <c r="R58" s="9">
        <f t="shared" si="16"/>
        <v>0.13478913312281179</v>
      </c>
      <c r="S58" s="9">
        <f t="shared" si="16"/>
        <v>0.13478913312281179</v>
      </c>
      <c r="T58" s="9">
        <f t="shared" si="17"/>
        <v>0.13478913312281179</v>
      </c>
      <c r="U58" s="9">
        <f t="shared" si="17"/>
        <v>0.13478913312281179</v>
      </c>
      <c r="V58" s="9">
        <f t="shared" si="17"/>
        <v>0.13478913312281179</v>
      </c>
      <c r="W58" s="9">
        <f t="shared" si="17"/>
        <v>0.13478913312281179</v>
      </c>
      <c r="X58" s="9">
        <f t="shared" si="17"/>
        <v>0.13478913312281179</v>
      </c>
      <c r="Y58" s="9">
        <f t="shared" si="17"/>
        <v>0.13478913312281179</v>
      </c>
      <c r="Z58" s="9">
        <f t="shared" si="17"/>
        <v>0.13478913312281179</v>
      </c>
      <c r="AA58" s="9">
        <f t="shared" si="17"/>
        <v>0.13478913312281179</v>
      </c>
      <c r="AB58" s="9">
        <f t="shared" si="17"/>
        <v>0.13478913312281179</v>
      </c>
      <c r="AC58" s="9">
        <f t="shared" si="17"/>
        <v>0.13478913312281179</v>
      </c>
      <c r="AD58" s="9">
        <f t="shared" si="18"/>
        <v>0.13478913312281179</v>
      </c>
      <c r="AE58" s="9">
        <f t="shared" si="18"/>
        <v>0.13478913312281179</v>
      </c>
      <c r="AF58" s="9">
        <f t="shared" si="18"/>
        <v>0.13478913312281179</v>
      </c>
      <c r="AG58" s="9">
        <f t="shared" si="18"/>
        <v>0.13478913312281179</v>
      </c>
      <c r="AH58" s="9">
        <f t="shared" si="18"/>
        <v>0.13478913312281179</v>
      </c>
      <c r="AI58" s="9">
        <f t="shared" si="18"/>
        <v>0.13478913312281179</v>
      </c>
      <c r="AJ58" s="9">
        <f t="shared" si="18"/>
        <v>0.13478913312281179</v>
      </c>
      <c r="AK58" s="9">
        <f t="shared" si="18"/>
        <v>0.13478913312281179</v>
      </c>
      <c r="AL58" s="9">
        <f t="shared" si="18"/>
        <v>0.13478913312281179</v>
      </c>
      <c r="AM58" s="9">
        <f t="shared" si="18"/>
        <v>0.13478913312281179</v>
      </c>
      <c r="AN58" s="9">
        <f t="shared" si="19"/>
        <v>0.13478913312281179</v>
      </c>
      <c r="AO58" s="9">
        <f t="shared" si="19"/>
        <v>0.13478913312281179</v>
      </c>
      <c r="AP58" s="9">
        <f t="shared" si="19"/>
        <v>0.13478913312281179</v>
      </c>
      <c r="AQ58" s="9">
        <f t="shared" si="19"/>
        <v>0.13478913312281179</v>
      </c>
      <c r="AR58" s="9">
        <f t="shared" si="19"/>
        <v>0.13478913312281179</v>
      </c>
      <c r="AS58" s="9">
        <f t="shared" si="19"/>
        <v>0.13478913312281179</v>
      </c>
      <c r="AT58" s="9">
        <f t="shared" si="19"/>
        <v>0.13478913312281179</v>
      </c>
      <c r="AU58" s="9">
        <f t="shared" si="19"/>
        <v>0.13478913312281179</v>
      </c>
      <c r="AV58" s="9">
        <f t="shared" si="19"/>
        <v>0.13478913312281179</v>
      </c>
      <c r="AW58" s="9">
        <f t="shared" si="19"/>
        <v>4.6277602372165383</v>
      </c>
    </row>
    <row r="60" spans="1:49" x14ac:dyDescent="0.25">
      <c r="C60" s="30">
        <f>SUM(C29:C58)</f>
        <v>0.99999999999999767</v>
      </c>
      <c r="D60" s="13">
        <f t="shared" ref="D60:H60" si="20">SUM(D29:D58)</f>
        <v>90.70614310897102</v>
      </c>
      <c r="E60" s="13"/>
      <c r="F60" s="13"/>
      <c r="G60" s="13"/>
      <c r="H60" s="13">
        <f t="shared" si="20"/>
        <v>99.999999999999957</v>
      </c>
      <c r="J60" s="9">
        <f>SUM(J29:J58)</f>
        <v>2.7211842932691308</v>
      </c>
      <c r="K60" s="9">
        <f t="shared" ref="K60:AW60" si="21">SUM(K29:K58)</f>
        <v>2.7211842932691308</v>
      </c>
      <c r="L60" s="9">
        <f t="shared" si="21"/>
        <v>2.7211842932691308</v>
      </c>
      <c r="M60" s="9">
        <f t="shared" si="21"/>
        <v>2.7211842932691308</v>
      </c>
      <c r="N60" s="9">
        <f t="shared" si="21"/>
        <v>2.7211842932691308</v>
      </c>
      <c r="O60" s="9">
        <f t="shared" si="21"/>
        <v>2.7211842932691308</v>
      </c>
      <c r="P60" s="9">
        <f t="shared" si="21"/>
        <v>2.7211842932691308</v>
      </c>
      <c r="Q60" s="9">
        <f t="shared" si="21"/>
        <v>2.7211842932691308</v>
      </c>
      <c r="R60" s="9">
        <f t="shared" si="21"/>
        <v>2.7211842932691308</v>
      </c>
      <c r="S60" s="9">
        <f t="shared" si="21"/>
        <v>2.7211842932691308</v>
      </c>
      <c r="T60" s="9">
        <f t="shared" si="21"/>
        <v>4.627760237216533</v>
      </c>
      <c r="U60" s="9">
        <f t="shared" si="21"/>
        <v>4.6277602372165374</v>
      </c>
      <c r="V60" s="9">
        <f t="shared" si="21"/>
        <v>4.6277602372165294</v>
      </c>
      <c r="W60" s="9">
        <f t="shared" si="21"/>
        <v>4.627760237216533</v>
      </c>
      <c r="X60" s="9">
        <f t="shared" si="21"/>
        <v>4.6277602372165356</v>
      </c>
      <c r="Y60" s="9">
        <f t="shared" si="21"/>
        <v>4.6277602372165374</v>
      </c>
      <c r="Z60" s="9">
        <f t="shared" si="21"/>
        <v>4.6277602372165338</v>
      </c>
      <c r="AA60" s="9">
        <f t="shared" si="21"/>
        <v>4.6277602372165321</v>
      </c>
      <c r="AB60" s="9">
        <f t="shared" si="21"/>
        <v>4.6277602372165374</v>
      </c>
      <c r="AC60" s="9">
        <f t="shared" si="21"/>
        <v>4.6277602372165365</v>
      </c>
      <c r="AD60" s="9">
        <f t="shared" si="21"/>
        <v>4.6277602372165321</v>
      </c>
      <c r="AE60" s="9">
        <f t="shared" si="21"/>
        <v>4.6277602372165321</v>
      </c>
      <c r="AF60" s="9">
        <f t="shared" si="21"/>
        <v>4.6277602372165338</v>
      </c>
      <c r="AG60" s="9">
        <f t="shared" si="21"/>
        <v>4.6277602372165285</v>
      </c>
      <c r="AH60" s="9">
        <f t="shared" si="21"/>
        <v>4.6277602372165294</v>
      </c>
      <c r="AI60" s="9">
        <f t="shared" si="21"/>
        <v>4.6277602372165365</v>
      </c>
      <c r="AJ60" s="9">
        <f t="shared" si="21"/>
        <v>4.6277602372165347</v>
      </c>
      <c r="AK60" s="9">
        <f t="shared" si="21"/>
        <v>4.6277602372165356</v>
      </c>
      <c r="AL60" s="9">
        <f t="shared" si="21"/>
        <v>4.6277602372165356</v>
      </c>
      <c r="AM60" s="9">
        <f t="shared" si="21"/>
        <v>4.6277602372165392</v>
      </c>
      <c r="AN60" s="9">
        <f t="shared" si="21"/>
        <v>4.6277602372165392</v>
      </c>
      <c r="AO60" s="9">
        <f t="shared" si="21"/>
        <v>4.6277602372165392</v>
      </c>
      <c r="AP60" s="9">
        <f t="shared" si="21"/>
        <v>4.627760237216541</v>
      </c>
      <c r="AQ60" s="9">
        <f t="shared" si="21"/>
        <v>4.6277602372165401</v>
      </c>
      <c r="AR60" s="9">
        <f t="shared" si="21"/>
        <v>4.6277602372165347</v>
      </c>
      <c r="AS60" s="9">
        <f t="shared" si="21"/>
        <v>4.6277602372165374</v>
      </c>
      <c r="AT60" s="9">
        <f t="shared" si="21"/>
        <v>4.6277602372165356</v>
      </c>
      <c r="AU60" s="9">
        <f t="shared" si="21"/>
        <v>4.6277602372165365</v>
      </c>
      <c r="AV60" s="9">
        <f t="shared" si="21"/>
        <v>4.6277602372165374</v>
      </c>
      <c r="AW60" s="9">
        <f t="shared" si="21"/>
        <v>4.6277602372165383</v>
      </c>
    </row>
    <row r="62" spans="1:49" x14ac:dyDescent="0.25">
      <c r="G62" s="16" t="s">
        <v>252</v>
      </c>
      <c r="J62" s="27">
        <f>1</f>
        <v>1</v>
      </c>
      <c r="K62" s="27">
        <f>J62+1</f>
        <v>2</v>
      </c>
      <c r="L62" s="27">
        <f t="shared" ref="L62:AW62" si="22">K62+1</f>
        <v>3</v>
      </c>
      <c r="M62" s="27">
        <f t="shared" si="22"/>
        <v>4</v>
      </c>
      <c r="N62" s="27">
        <f t="shared" si="22"/>
        <v>5</v>
      </c>
      <c r="O62" s="27">
        <f t="shared" si="22"/>
        <v>6</v>
      </c>
      <c r="P62" s="27">
        <f t="shared" si="22"/>
        <v>7</v>
      </c>
      <c r="Q62" s="27">
        <f t="shared" si="22"/>
        <v>8</v>
      </c>
      <c r="R62" s="27">
        <f t="shared" si="22"/>
        <v>9</v>
      </c>
      <c r="S62" s="27">
        <f t="shared" si="22"/>
        <v>10</v>
      </c>
      <c r="T62" s="27">
        <f t="shared" si="22"/>
        <v>11</v>
      </c>
      <c r="U62" s="27">
        <f t="shared" si="22"/>
        <v>12</v>
      </c>
      <c r="V62" s="27">
        <f t="shared" si="22"/>
        <v>13</v>
      </c>
      <c r="W62" s="27">
        <f t="shared" si="22"/>
        <v>14</v>
      </c>
      <c r="X62" s="27">
        <f t="shared" si="22"/>
        <v>15</v>
      </c>
      <c r="Y62" s="27">
        <f t="shared" si="22"/>
        <v>16</v>
      </c>
      <c r="Z62" s="27">
        <f t="shared" si="22"/>
        <v>17</v>
      </c>
      <c r="AA62" s="27">
        <f t="shared" si="22"/>
        <v>18</v>
      </c>
      <c r="AB62" s="27">
        <f t="shared" si="22"/>
        <v>19</v>
      </c>
      <c r="AC62" s="27">
        <f t="shared" si="22"/>
        <v>20</v>
      </c>
      <c r="AD62" s="27">
        <f t="shared" si="22"/>
        <v>21</v>
      </c>
      <c r="AE62" s="27">
        <f t="shared" si="22"/>
        <v>22</v>
      </c>
      <c r="AF62" s="27">
        <f t="shared" si="22"/>
        <v>23</v>
      </c>
      <c r="AG62" s="27">
        <f t="shared" si="22"/>
        <v>24</v>
      </c>
      <c r="AH62" s="27">
        <f t="shared" si="22"/>
        <v>25</v>
      </c>
      <c r="AI62" s="27">
        <f t="shared" si="22"/>
        <v>26</v>
      </c>
      <c r="AJ62" s="27">
        <f t="shared" si="22"/>
        <v>27</v>
      </c>
      <c r="AK62" s="27">
        <f t="shared" si="22"/>
        <v>28</v>
      </c>
      <c r="AL62" s="27">
        <f t="shared" si="22"/>
        <v>29</v>
      </c>
      <c r="AM62" s="27">
        <f t="shared" si="22"/>
        <v>30</v>
      </c>
      <c r="AN62" s="27">
        <f t="shared" si="22"/>
        <v>31</v>
      </c>
      <c r="AO62" s="27">
        <f t="shared" si="22"/>
        <v>32</v>
      </c>
      <c r="AP62" s="27">
        <f t="shared" si="22"/>
        <v>33</v>
      </c>
      <c r="AQ62" s="27">
        <f t="shared" si="22"/>
        <v>34</v>
      </c>
      <c r="AR62" s="27">
        <f t="shared" si="22"/>
        <v>35</v>
      </c>
      <c r="AS62" s="27">
        <f t="shared" si="22"/>
        <v>36</v>
      </c>
      <c r="AT62" s="27">
        <f t="shared" si="22"/>
        <v>37</v>
      </c>
      <c r="AU62" s="27">
        <f t="shared" si="22"/>
        <v>38</v>
      </c>
      <c r="AV62" s="27">
        <f t="shared" si="22"/>
        <v>39</v>
      </c>
      <c r="AW62" s="27">
        <f t="shared" si="22"/>
        <v>40</v>
      </c>
    </row>
    <row r="64" spans="1:49" x14ac:dyDescent="0.25">
      <c r="C64" s="20"/>
      <c r="G64" s="9" t="s">
        <v>249</v>
      </c>
      <c r="J64" s="9">
        <f>J60</f>
        <v>2.7211842932691308</v>
      </c>
      <c r="K64" s="9">
        <f t="shared" ref="K64:AW64" si="23">K60</f>
        <v>2.7211842932691308</v>
      </c>
      <c r="L64" s="9">
        <f t="shared" si="23"/>
        <v>2.7211842932691308</v>
      </c>
      <c r="M64" s="9">
        <f t="shared" si="23"/>
        <v>2.7211842932691308</v>
      </c>
      <c r="N64" s="9">
        <f t="shared" si="23"/>
        <v>2.7211842932691308</v>
      </c>
      <c r="O64" s="9">
        <f t="shared" si="23"/>
        <v>2.7211842932691308</v>
      </c>
      <c r="P64" s="9">
        <f t="shared" si="23"/>
        <v>2.7211842932691308</v>
      </c>
      <c r="Q64" s="9">
        <f t="shared" si="23"/>
        <v>2.7211842932691308</v>
      </c>
      <c r="R64" s="9">
        <f t="shared" si="23"/>
        <v>2.7211842932691308</v>
      </c>
      <c r="S64" s="9">
        <f t="shared" si="23"/>
        <v>2.7211842932691308</v>
      </c>
      <c r="T64" s="9">
        <f t="shared" si="23"/>
        <v>4.627760237216533</v>
      </c>
      <c r="U64" s="9">
        <f t="shared" si="23"/>
        <v>4.6277602372165374</v>
      </c>
      <c r="V64" s="9">
        <f t="shared" si="23"/>
        <v>4.6277602372165294</v>
      </c>
      <c r="W64" s="9">
        <f t="shared" si="23"/>
        <v>4.627760237216533</v>
      </c>
      <c r="X64" s="9">
        <f t="shared" si="23"/>
        <v>4.6277602372165356</v>
      </c>
      <c r="Y64" s="9">
        <f t="shared" si="23"/>
        <v>4.6277602372165374</v>
      </c>
      <c r="Z64" s="9">
        <f t="shared" si="23"/>
        <v>4.6277602372165338</v>
      </c>
      <c r="AA64" s="9">
        <f t="shared" si="23"/>
        <v>4.6277602372165321</v>
      </c>
      <c r="AB64" s="9">
        <f t="shared" si="23"/>
        <v>4.6277602372165374</v>
      </c>
      <c r="AC64" s="9">
        <f t="shared" si="23"/>
        <v>4.6277602372165365</v>
      </c>
      <c r="AD64" s="9">
        <f t="shared" si="23"/>
        <v>4.6277602372165321</v>
      </c>
      <c r="AE64" s="9">
        <f t="shared" si="23"/>
        <v>4.6277602372165321</v>
      </c>
      <c r="AF64" s="9">
        <f t="shared" si="23"/>
        <v>4.6277602372165338</v>
      </c>
      <c r="AG64" s="9">
        <f t="shared" si="23"/>
        <v>4.6277602372165285</v>
      </c>
      <c r="AH64" s="9">
        <f t="shared" si="23"/>
        <v>4.6277602372165294</v>
      </c>
      <c r="AI64" s="9">
        <f t="shared" si="23"/>
        <v>4.6277602372165365</v>
      </c>
      <c r="AJ64" s="9">
        <f t="shared" si="23"/>
        <v>4.6277602372165347</v>
      </c>
      <c r="AK64" s="9">
        <f t="shared" si="23"/>
        <v>4.6277602372165356</v>
      </c>
      <c r="AL64" s="9">
        <f t="shared" si="23"/>
        <v>4.6277602372165356</v>
      </c>
      <c r="AM64" s="9">
        <f t="shared" si="23"/>
        <v>4.6277602372165392</v>
      </c>
      <c r="AN64" s="9">
        <f t="shared" si="23"/>
        <v>4.6277602372165392</v>
      </c>
      <c r="AO64" s="9">
        <f t="shared" si="23"/>
        <v>4.6277602372165392</v>
      </c>
      <c r="AP64" s="9">
        <f t="shared" si="23"/>
        <v>4.627760237216541</v>
      </c>
      <c r="AQ64" s="9">
        <f t="shared" si="23"/>
        <v>4.6277602372165401</v>
      </c>
      <c r="AR64" s="9">
        <f t="shared" si="23"/>
        <v>4.6277602372165347</v>
      </c>
      <c r="AS64" s="9">
        <f t="shared" si="23"/>
        <v>4.6277602372165374</v>
      </c>
      <c r="AT64" s="9">
        <f t="shared" si="23"/>
        <v>4.6277602372165356</v>
      </c>
      <c r="AU64" s="9">
        <f t="shared" si="23"/>
        <v>4.6277602372165365</v>
      </c>
      <c r="AV64" s="9">
        <f t="shared" si="23"/>
        <v>4.6277602372165374</v>
      </c>
      <c r="AW64" s="9">
        <f t="shared" si="23"/>
        <v>4.6277602372165383</v>
      </c>
    </row>
    <row r="65" spans="3:49" x14ac:dyDescent="0.25">
      <c r="C65" s="20"/>
      <c r="G65" s="9" t="s">
        <v>248</v>
      </c>
      <c r="I65" s="13">
        <f>SUM(J65:AW65)</f>
        <v>75.338506940216334</v>
      </c>
      <c r="J65" s="9">
        <f>J64-J66</f>
        <v>2.7211842932691308</v>
      </c>
      <c r="K65" s="9">
        <f t="shared" ref="K65:AW65" si="24">K64-K66</f>
        <v>2.7211842932691308</v>
      </c>
      <c r="L65" s="9">
        <f t="shared" si="24"/>
        <v>2.7211842932691308</v>
      </c>
      <c r="M65" s="9">
        <f t="shared" si="24"/>
        <v>2.7211842932691308</v>
      </c>
      <c r="N65" s="9">
        <f t="shared" si="24"/>
        <v>2.7211842932691308</v>
      </c>
      <c r="O65" s="9">
        <f t="shared" si="24"/>
        <v>2.7211842932691308</v>
      </c>
      <c r="P65" s="9">
        <f t="shared" si="24"/>
        <v>2.7211842932691308</v>
      </c>
      <c r="Q65" s="9">
        <f t="shared" si="24"/>
        <v>2.7211842932691308</v>
      </c>
      <c r="R65" s="9">
        <f t="shared" si="24"/>
        <v>2.7211842932691308</v>
      </c>
      <c r="S65" s="9">
        <f t="shared" si="24"/>
        <v>2.7211842932691308</v>
      </c>
      <c r="T65" s="9">
        <f t="shared" si="24"/>
        <v>2.7211842932691317</v>
      </c>
      <c r="U65" s="9">
        <f t="shared" si="24"/>
        <v>2.6639870149507097</v>
      </c>
      <c r="V65" s="9">
        <f t="shared" si="24"/>
        <v>2.605073818282734</v>
      </c>
      <c r="W65" s="9">
        <f t="shared" si="24"/>
        <v>2.5443932257147206</v>
      </c>
      <c r="X65" s="9">
        <f t="shared" si="24"/>
        <v>2.4818922153696659</v>
      </c>
      <c r="Y65" s="9">
        <f t="shared" si="24"/>
        <v>2.4175161747142604</v>
      </c>
      <c r="Z65" s="9">
        <f t="shared" si="24"/>
        <v>2.3512088528391915</v>
      </c>
      <c r="AA65" s="9">
        <f t="shared" si="24"/>
        <v>2.2829123113078711</v>
      </c>
      <c r="AB65" s="9">
        <f t="shared" si="24"/>
        <v>2.2125668735306117</v>
      </c>
      <c r="AC65" s="9">
        <f t="shared" si="24"/>
        <v>2.1401110726200336</v>
      </c>
      <c r="AD65" s="9">
        <f t="shared" si="24"/>
        <v>2.0654815976821386</v>
      </c>
      <c r="AE65" s="9">
        <f t="shared" si="24"/>
        <v>1.9886132384961073</v>
      </c>
      <c r="AF65" s="9">
        <f t="shared" si="24"/>
        <v>1.9094388285344945</v>
      </c>
      <c r="AG65" s="9">
        <f t="shared" si="24"/>
        <v>1.827889186274033</v>
      </c>
      <c r="AH65" s="9">
        <f t="shared" si="24"/>
        <v>1.7438930547457581</v>
      </c>
      <c r="AI65" s="9">
        <f t="shared" si="24"/>
        <v>1.6573770392716352</v>
      </c>
      <c r="AJ65" s="9">
        <f t="shared" si="24"/>
        <v>1.5682655433332879</v>
      </c>
      <c r="AK65" s="9">
        <f t="shared" si="24"/>
        <v>1.4764807025167905</v>
      </c>
      <c r="AL65" s="9">
        <f t="shared" si="24"/>
        <v>1.381942316475798</v>
      </c>
      <c r="AM65" s="9">
        <f t="shared" si="24"/>
        <v>1.2845677788535759</v>
      </c>
      <c r="AN65" s="9">
        <f t="shared" si="24"/>
        <v>1.1842720051026872</v>
      </c>
      <c r="AO65" s="9">
        <f t="shared" si="24"/>
        <v>1.0809673581392718</v>
      </c>
      <c r="AP65" s="9">
        <f t="shared" si="24"/>
        <v>0.97456357176695319</v>
      </c>
      <c r="AQ65" s="9">
        <f t="shared" si="24"/>
        <v>0.86496767180346579</v>
      </c>
      <c r="AR65" s="9">
        <f t="shared" si="24"/>
        <v>0.75208389484107352</v>
      </c>
      <c r="AS65" s="9">
        <f t="shared" si="24"/>
        <v>0.63581360456980951</v>
      </c>
      <c r="AT65" s="9">
        <f t="shared" si="24"/>
        <v>0.51605520559040752</v>
      </c>
      <c r="AU65" s="9">
        <f t="shared" si="24"/>
        <v>0.39270405464162383</v>
      </c>
      <c r="AV65" s="9">
        <f t="shared" si="24"/>
        <v>0.26565236916437662</v>
      </c>
      <c r="AW65" s="9">
        <f t="shared" si="24"/>
        <v>0.13478913312281193</v>
      </c>
    </row>
    <row r="66" spans="3:49" x14ac:dyDescent="0.25">
      <c r="C66" s="20"/>
      <c r="G66" s="9" t="s">
        <v>250</v>
      </c>
      <c r="I66" s="13">
        <f>SUM(J66:AW66)</f>
        <v>90.70614310897102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f>$D29</f>
        <v>1.9065759439474015</v>
      </c>
      <c r="U66" s="9">
        <f>$D30</f>
        <v>1.963773222265828</v>
      </c>
      <c r="V66" s="9">
        <f>$D31</f>
        <v>2.0226864189337954</v>
      </c>
      <c r="W66" s="9">
        <f>$D32</f>
        <v>2.0833670115018124</v>
      </c>
      <c r="X66" s="9">
        <f>$D33</f>
        <v>2.1458680218468698</v>
      </c>
      <c r="Y66" s="9">
        <f>$D34</f>
        <v>2.210244062502277</v>
      </c>
      <c r="Z66" s="9">
        <f>$D35</f>
        <v>2.2765513843773424</v>
      </c>
      <c r="AA66" s="9">
        <f>$D36</f>
        <v>2.344847925908661</v>
      </c>
      <c r="AB66" s="9">
        <f>$D37</f>
        <v>2.4151933636859257</v>
      </c>
      <c r="AC66" s="9">
        <f>$D38</f>
        <v>2.4876491645965029</v>
      </c>
      <c r="AD66" s="9">
        <f>$D39</f>
        <v>2.5622786395343935</v>
      </c>
      <c r="AE66" s="9">
        <f>$D40</f>
        <v>2.6391469987204248</v>
      </c>
      <c r="AF66" s="9">
        <f>$D41</f>
        <v>2.7183214086820393</v>
      </c>
      <c r="AG66" s="9">
        <f>$D42</f>
        <v>2.7998710509424956</v>
      </c>
      <c r="AH66" s="9">
        <f>$D43</f>
        <v>2.8838671824707713</v>
      </c>
      <c r="AI66" s="9">
        <f>$D44</f>
        <v>2.9703831979449014</v>
      </c>
      <c r="AJ66" s="9">
        <f>$D45</f>
        <v>3.0594946938832468</v>
      </c>
      <c r="AK66" s="9">
        <f>$D46</f>
        <v>3.1512795346997451</v>
      </c>
      <c r="AL66" s="9">
        <f>$D47</f>
        <v>3.2458179207407376</v>
      </c>
      <c r="AM66" s="9">
        <f>$D48</f>
        <v>3.3431924583629633</v>
      </c>
      <c r="AN66" s="9">
        <f>$D49</f>
        <v>3.443488232113852</v>
      </c>
      <c r="AO66" s="9">
        <f>$D50</f>
        <v>3.5467928790772674</v>
      </c>
      <c r="AP66" s="9">
        <f>$D51</f>
        <v>3.6531966654495878</v>
      </c>
      <c r="AQ66" s="9">
        <f>$D52</f>
        <v>3.7627925654130743</v>
      </c>
      <c r="AR66" s="9">
        <f>$D53</f>
        <v>3.8756763423754612</v>
      </c>
      <c r="AS66" s="9">
        <f>$D54</f>
        <v>3.9919466326467279</v>
      </c>
      <c r="AT66" s="9">
        <f>$D55</f>
        <v>4.1117050316261281</v>
      </c>
      <c r="AU66" s="9">
        <f>$D56</f>
        <v>4.2350561825749127</v>
      </c>
      <c r="AV66" s="9">
        <f>$D57</f>
        <v>4.3621078680521608</v>
      </c>
      <c r="AW66" s="9">
        <f>$D58</f>
        <v>4.4929711040937264</v>
      </c>
    </row>
    <row r="67" spans="3:49" x14ac:dyDescent="0.25">
      <c r="C67" s="20"/>
      <c r="G67" s="9" t="s">
        <v>251</v>
      </c>
      <c r="I67" s="13"/>
      <c r="J67" s="9">
        <f>$D$60-J66</f>
        <v>90.70614310897102</v>
      </c>
      <c r="K67" s="9">
        <f>J67-K66</f>
        <v>90.70614310897102</v>
      </c>
      <c r="L67" s="9">
        <f t="shared" ref="L67:AW67" si="25">K67-L66</f>
        <v>90.70614310897102</v>
      </c>
      <c r="M67" s="9">
        <f t="shared" si="25"/>
        <v>90.70614310897102</v>
      </c>
      <c r="N67" s="9">
        <f t="shared" si="25"/>
        <v>90.70614310897102</v>
      </c>
      <c r="O67" s="9">
        <f t="shared" si="25"/>
        <v>90.70614310897102</v>
      </c>
      <c r="P67" s="9">
        <f t="shared" si="25"/>
        <v>90.70614310897102</v>
      </c>
      <c r="Q67" s="9">
        <f t="shared" si="25"/>
        <v>90.70614310897102</v>
      </c>
      <c r="R67" s="9">
        <f t="shared" si="25"/>
        <v>90.70614310897102</v>
      </c>
      <c r="S67" s="9">
        <f t="shared" si="25"/>
        <v>90.70614310897102</v>
      </c>
      <c r="T67" s="9">
        <f t="shared" si="25"/>
        <v>88.799567165023618</v>
      </c>
      <c r="U67" s="9">
        <f t="shared" si="25"/>
        <v>86.835793942757789</v>
      </c>
      <c r="V67" s="9">
        <f t="shared" si="25"/>
        <v>84.813107523823987</v>
      </c>
      <c r="W67" s="9">
        <f t="shared" si="25"/>
        <v>82.729740512322181</v>
      </c>
      <c r="X67" s="9">
        <f t="shared" si="25"/>
        <v>80.583872490475315</v>
      </c>
      <c r="Y67" s="9">
        <f t="shared" si="25"/>
        <v>78.373628427973031</v>
      </c>
      <c r="Z67" s="9">
        <f t="shared" si="25"/>
        <v>76.097077043595689</v>
      </c>
      <c r="AA67" s="9">
        <f t="shared" si="25"/>
        <v>73.752229117687023</v>
      </c>
      <c r="AB67" s="9">
        <f t="shared" si="25"/>
        <v>71.337035754001093</v>
      </c>
      <c r="AC67" s="9">
        <f t="shared" si="25"/>
        <v>68.849386589404588</v>
      </c>
      <c r="AD67" s="9">
        <f t="shared" si="25"/>
        <v>66.28710794987019</v>
      </c>
      <c r="AE67" s="9">
        <f t="shared" si="25"/>
        <v>63.647960951149763</v>
      </c>
      <c r="AF67" s="9">
        <f t="shared" si="25"/>
        <v>60.929639542467726</v>
      </c>
      <c r="AG67" s="9">
        <f t="shared" si="25"/>
        <v>58.129768491525233</v>
      </c>
      <c r="AH67" s="9">
        <f t="shared" si="25"/>
        <v>55.24590130905446</v>
      </c>
      <c r="AI67" s="9">
        <f t="shared" si="25"/>
        <v>52.275518111109562</v>
      </c>
      <c r="AJ67" s="9">
        <f t="shared" si="25"/>
        <v>49.216023417226317</v>
      </c>
      <c r="AK67" s="9">
        <f t="shared" si="25"/>
        <v>46.064743882526571</v>
      </c>
      <c r="AL67" s="9">
        <f t="shared" si="25"/>
        <v>42.818925961785837</v>
      </c>
      <c r="AM67" s="9">
        <f t="shared" si="25"/>
        <v>39.475733503422873</v>
      </c>
      <c r="AN67" s="9">
        <f t="shared" si="25"/>
        <v>36.032245271309023</v>
      </c>
      <c r="AO67" s="9">
        <f t="shared" si="25"/>
        <v>32.485452392231757</v>
      </c>
      <c r="AP67" s="9">
        <f t="shared" si="25"/>
        <v>28.832255726782169</v>
      </c>
      <c r="AQ67" s="9">
        <f t="shared" si="25"/>
        <v>25.069463161369093</v>
      </c>
      <c r="AR67" s="9">
        <f t="shared" si="25"/>
        <v>21.193786818993633</v>
      </c>
      <c r="AS67" s="9">
        <f t="shared" si="25"/>
        <v>17.201840186346907</v>
      </c>
      <c r="AT67" s="9">
        <f t="shared" si="25"/>
        <v>13.090135154720778</v>
      </c>
      <c r="AU67" s="9">
        <f t="shared" si="25"/>
        <v>8.8550789721458649</v>
      </c>
      <c r="AV67" s="9">
        <f t="shared" si="25"/>
        <v>4.4929711040937041</v>
      </c>
      <c r="AW67" s="9">
        <f t="shared" si="25"/>
        <v>-2.2204460492503131E-14</v>
      </c>
    </row>
    <row r="68" spans="3:49" x14ac:dyDescent="0.25">
      <c r="C68" s="20"/>
      <c r="I68" s="13"/>
    </row>
    <row r="69" spans="3:49" x14ac:dyDescent="0.25">
      <c r="C69" s="20"/>
      <c r="G69" s="16" t="s">
        <v>258</v>
      </c>
      <c r="I69" s="13"/>
    </row>
    <row r="70" spans="3:49" x14ac:dyDescent="0.25">
      <c r="C70" s="20"/>
      <c r="I70" s="13"/>
    </row>
    <row r="71" spans="3:49" x14ac:dyDescent="0.25">
      <c r="C71" s="20"/>
      <c r="G71" s="9" t="s">
        <v>253</v>
      </c>
      <c r="H71" s="34">
        <f>IRR(I71:AW71)</f>
        <v>2.4724618052960556E-2</v>
      </c>
      <c r="I71" s="13">
        <f>-H60</f>
        <v>-99.999999999999957</v>
      </c>
      <c r="J71" s="9">
        <f>J60</f>
        <v>2.7211842932691308</v>
      </c>
      <c r="K71" s="9">
        <f t="shared" ref="K71:AW71" si="26">K60</f>
        <v>2.7211842932691308</v>
      </c>
      <c r="L71" s="9">
        <f t="shared" si="26"/>
        <v>2.7211842932691308</v>
      </c>
      <c r="M71" s="9">
        <f t="shared" si="26"/>
        <v>2.7211842932691308</v>
      </c>
      <c r="N71" s="9">
        <f t="shared" si="26"/>
        <v>2.7211842932691308</v>
      </c>
      <c r="O71" s="9">
        <f t="shared" si="26"/>
        <v>2.7211842932691308</v>
      </c>
      <c r="P71" s="9">
        <f t="shared" si="26"/>
        <v>2.7211842932691308</v>
      </c>
      <c r="Q71" s="9">
        <f t="shared" si="26"/>
        <v>2.7211842932691308</v>
      </c>
      <c r="R71" s="9">
        <f t="shared" si="26"/>
        <v>2.7211842932691308</v>
      </c>
      <c r="S71" s="9">
        <f t="shared" si="26"/>
        <v>2.7211842932691308</v>
      </c>
      <c r="T71" s="9">
        <f t="shared" si="26"/>
        <v>4.627760237216533</v>
      </c>
      <c r="U71" s="9">
        <f t="shared" si="26"/>
        <v>4.6277602372165374</v>
      </c>
      <c r="V71" s="9">
        <f t="shared" si="26"/>
        <v>4.6277602372165294</v>
      </c>
      <c r="W71" s="9">
        <f t="shared" si="26"/>
        <v>4.627760237216533</v>
      </c>
      <c r="X71" s="9">
        <f t="shared" si="26"/>
        <v>4.6277602372165356</v>
      </c>
      <c r="Y71" s="9">
        <f t="shared" si="26"/>
        <v>4.6277602372165374</v>
      </c>
      <c r="Z71" s="9">
        <f t="shared" si="26"/>
        <v>4.6277602372165338</v>
      </c>
      <c r="AA71" s="9">
        <f t="shared" si="26"/>
        <v>4.6277602372165321</v>
      </c>
      <c r="AB71" s="9">
        <f t="shared" si="26"/>
        <v>4.6277602372165374</v>
      </c>
      <c r="AC71" s="9">
        <f t="shared" si="26"/>
        <v>4.6277602372165365</v>
      </c>
      <c r="AD71" s="9">
        <f t="shared" si="26"/>
        <v>4.6277602372165321</v>
      </c>
      <c r="AE71" s="9">
        <f t="shared" si="26"/>
        <v>4.6277602372165321</v>
      </c>
      <c r="AF71" s="9">
        <f t="shared" si="26"/>
        <v>4.6277602372165338</v>
      </c>
      <c r="AG71" s="9">
        <f t="shared" si="26"/>
        <v>4.6277602372165285</v>
      </c>
      <c r="AH71" s="9">
        <f t="shared" si="26"/>
        <v>4.6277602372165294</v>
      </c>
      <c r="AI71" s="9">
        <f t="shared" si="26"/>
        <v>4.6277602372165365</v>
      </c>
      <c r="AJ71" s="9">
        <f t="shared" si="26"/>
        <v>4.6277602372165347</v>
      </c>
      <c r="AK71" s="9">
        <f t="shared" si="26"/>
        <v>4.6277602372165356</v>
      </c>
      <c r="AL71" s="9">
        <f t="shared" si="26"/>
        <v>4.6277602372165356</v>
      </c>
      <c r="AM71" s="9">
        <f t="shared" si="26"/>
        <v>4.6277602372165392</v>
      </c>
      <c r="AN71" s="9">
        <f t="shared" si="26"/>
        <v>4.6277602372165392</v>
      </c>
      <c r="AO71" s="9">
        <f t="shared" si="26"/>
        <v>4.6277602372165392</v>
      </c>
      <c r="AP71" s="9">
        <f t="shared" si="26"/>
        <v>4.627760237216541</v>
      </c>
      <c r="AQ71" s="9">
        <f t="shared" si="26"/>
        <v>4.6277602372165401</v>
      </c>
      <c r="AR71" s="9">
        <f t="shared" si="26"/>
        <v>4.6277602372165347</v>
      </c>
      <c r="AS71" s="9">
        <f t="shared" si="26"/>
        <v>4.6277602372165374</v>
      </c>
      <c r="AT71" s="9">
        <f t="shared" si="26"/>
        <v>4.6277602372165356</v>
      </c>
      <c r="AU71" s="9">
        <f t="shared" si="26"/>
        <v>4.6277602372165365</v>
      </c>
      <c r="AV71" s="9">
        <f t="shared" si="26"/>
        <v>4.6277602372165374</v>
      </c>
      <c r="AW71" s="9">
        <f t="shared" si="26"/>
        <v>4.6277602372165383</v>
      </c>
    </row>
    <row r="72" spans="3:49" x14ac:dyDescent="0.25">
      <c r="C72" s="20"/>
      <c r="G72" s="9" t="s">
        <v>254</v>
      </c>
      <c r="I72" s="13">
        <f>-I71</f>
        <v>99.999999999999957</v>
      </c>
      <c r="J72" s="9">
        <f>(I72*(1+$H$71))-J71</f>
        <v>99.751277512026874</v>
      </c>
      <c r="K72" s="9">
        <f t="shared" ref="K72:AW72" si="27">(J72*(1+$H$71))-K71</f>
        <v>99.496405455537484</v>
      </c>
      <c r="L72" s="9">
        <f t="shared" si="27"/>
        <v>99.235231784799012</v>
      </c>
      <c r="M72" s="9">
        <f t="shared" si="27"/>
        <v>98.967600694806052</v>
      </c>
      <c r="N72" s="9">
        <f t="shared" si="27"/>
        <v>98.693352528333918</v>
      </c>
      <c r="O72" s="9">
        <f t="shared" si="27"/>
        <v>98.41232368069403</v>
      </c>
      <c r="P72" s="9">
        <f t="shared" si="27"/>
        <v>98.124346502134387</v>
      </c>
      <c r="Q72" s="9">
        <f t="shared" si="27"/>
        <v>97.829249197826883</v>
      </c>
      <c r="R72" s="9">
        <f t="shared" si="27"/>
        <v>97.526855725381921</v>
      </c>
      <c r="S72" s="9">
        <f t="shared" si="27"/>
        <v>97.216985689829045</v>
      </c>
      <c r="T72" s="9">
        <f t="shared" si="27"/>
        <v>94.992878292053661</v>
      </c>
      <c r="U72" s="9">
        <f t="shared" si="27"/>
        <v>92.71378068835952</v>
      </c>
      <c r="V72" s="9">
        <f t="shared" si="27"/>
        <v>90.378333266908626</v>
      </c>
      <c r="W72" s="9">
        <f t="shared" si="27"/>
        <v>87.985142799979585</v>
      </c>
      <c r="X72" s="9">
        <f t="shared" si="27"/>
        <v>85.532781612827733</v>
      </c>
      <c r="Y72" s="9">
        <f t="shared" si="27"/>
        <v>83.019786731995652</v>
      </c>
      <c r="Z72" s="9">
        <f t="shared" si="27"/>
        <v>80.44465901256595</v>
      </c>
      <c r="AA72" s="9">
        <f t="shared" si="27"/>
        <v>77.805862243835762</v>
      </c>
      <c r="AB72" s="9">
        <f t="shared" si="27"/>
        <v>75.101822232879329</v>
      </c>
      <c r="AC72" s="9">
        <f t="shared" si="27"/>
        <v>72.330925865452073</v>
      </c>
      <c r="AD72" s="9">
        <f t="shared" si="27"/>
        <v>69.491520143675842</v>
      </c>
      <c r="AE72" s="9">
        <f t="shared" si="27"/>
        <v>66.581911199931312</v>
      </c>
      <c r="AF72" s="9">
        <f t="shared" si="27"/>
        <v>63.600363286369216</v>
      </c>
      <c r="AG72" s="9">
        <f t="shared" si="27"/>
        <v>60.545097739437701</v>
      </c>
      <c r="AH72" s="9">
        <f t="shared" si="27"/>
        <v>57.414291918807933</v>
      </c>
      <c r="AI72" s="9">
        <f t="shared" si="27"/>
        <v>54.206078120065108</v>
      </c>
      <c r="AJ72" s="9">
        <f t="shared" si="27"/>
        <v>50.918542460516122</v>
      </c>
      <c r="AK72" s="9">
        <f t="shared" si="27"/>
        <v>47.549723737449305</v>
      </c>
      <c r="AL72" s="9">
        <f t="shared" si="27"/>
        <v>44.097612258165</v>
      </c>
      <c r="AM72" s="9">
        <f t="shared" si="27"/>
        <v>40.560148641079138</v>
      </c>
      <c r="AN72" s="9">
        <f t="shared" si="27"/>
        <v>36.935222587184583</v>
      </c>
      <c r="AO72" s="9">
        <f t="shared" si="27"/>
        <v>33.220671621137264</v>
      </c>
      <c r="AP72" s="9">
        <f t="shared" si="27"/>
        <v>29.414279801216168</v>
      </c>
      <c r="AQ72" s="9">
        <f t="shared" si="27"/>
        <v>25.513776397387609</v>
      </c>
      <c r="AR72" s="9">
        <f t="shared" si="27"/>
        <v>21.516834536685124</v>
      </c>
      <c r="AS72" s="9">
        <f t="shared" si="27"/>
        <v>17.421069815096875</v>
      </c>
      <c r="AT72" s="9">
        <f t="shared" si="27"/>
        <v>13.224038875132571</v>
      </c>
      <c r="AU72" s="9">
        <f t="shared" si="27"/>
        <v>8.923237948221189</v>
      </c>
      <c r="AV72" s="9">
        <f t="shared" si="27"/>
        <v>4.5161013610701035</v>
      </c>
      <c r="AW72" s="9">
        <f t="shared" si="27"/>
        <v>5.0944786167406164E-9</v>
      </c>
    </row>
    <row r="73" spans="3:49" x14ac:dyDescent="0.25">
      <c r="C73" s="20"/>
      <c r="G73" s="9" t="s">
        <v>255</v>
      </c>
      <c r="I73" s="13">
        <f>SUM(J73:AW73)</f>
        <v>66.044650054281917</v>
      </c>
      <c r="J73" s="9">
        <f>I72*$H$71</f>
        <v>2.4724618052960547</v>
      </c>
      <c r="K73" s="9">
        <f t="shared" ref="K73:AW73" si="28">J72*$H$71</f>
        <v>2.4663122367797379</v>
      </c>
      <c r="L73" s="9">
        <f t="shared" si="28"/>
        <v>2.4600106225306653</v>
      </c>
      <c r="M73" s="9">
        <f t="shared" si="28"/>
        <v>2.4535532032761669</v>
      </c>
      <c r="N73" s="9">
        <f t="shared" si="28"/>
        <v>2.4469361267969933</v>
      </c>
      <c r="O73" s="9">
        <f t="shared" si="28"/>
        <v>2.4401554456292454</v>
      </c>
      <c r="P73" s="9">
        <f t="shared" si="28"/>
        <v>2.4332071147094854</v>
      </c>
      <c r="Q73" s="9">
        <f t="shared" si="28"/>
        <v>2.4260869889616288</v>
      </c>
      <c r="R73" s="9">
        <f t="shared" si="28"/>
        <v>2.4187908208241677</v>
      </c>
      <c r="S73" s="9">
        <f t="shared" si="28"/>
        <v>2.4113142577162576</v>
      </c>
      <c r="T73" s="9">
        <f t="shared" si="28"/>
        <v>2.4036528394411554</v>
      </c>
      <c r="U73" s="9">
        <f t="shared" si="28"/>
        <v>2.348662633522395</v>
      </c>
      <c r="V73" s="9">
        <f t="shared" si="28"/>
        <v>2.2923128157656394</v>
      </c>
      <c r="W73" s="9">
        <f t="shared" si="28"/>
        <v>2.2345697702874947</v>
      </c>
      <c r="X73" s="9">
        <f t="shared" si="28"/>
        <v>2.1753990500646876</v>
      </c>
      <c r="Y73" s="9">
        <f t="shared" si="28"/>
        <v>2.1147653563844533</v>
      </c>
      <c r="Z73" s="9">
        <f t="shared" si="28"/>
        <v>2.0526325177868348</v>
      </c>
      <c r="AA73" s="9">
        <f t="shared" si="28"/>
        <v>1.9889634684863442</v>
      </c>
      <c r="AB73" s="9">
        <f t="shared" si="28"/>
        <v>1.9237202262601039</v>
      </c>
      <c r="AC73" s="9">
        <f t="shared" si="28"/>
        <v>1.8568638697892828</v>
      </c>
      <c r="AD73" s="9">
        <f t="shared" si="28"/>
        <v>1.788354515440308</v>
      </c>
      <c r="AE73" s="9">
        <f t="shared" si="28"/>
        <v>1.7181512934719998</v>
      </c>
      <c r="AF73" s="9">
        <f t="shared" si="28"/>
        <v>1.6462123236544384</v>
      </c>
      <c r="AG73" s="9">
        <f t="shared" si="28"/>
        <v>1.5724946902850141</v>
      </c>
      <c r="AH73" s="9">
        <f t="shared" si="28"/>
        <v>1.4969544165867628</v>
      </c>
      <c r="AI73" s="9">
        <f t="shared" si="28"/>
        <v>1.419546438473706</v>
      </c>
      <c r="AJ73" s="9">
        <f t="shared" si="28"/>
        <v>1.3402245776675519</v>
      </c>
      <c r="AK73" s="9">
        <f t="shared" si="28"/>
        <v>1.2589415141497156</v>
      </c>
      <c r="AL73" s="9">
        <f t="shared" si="28"/>
        <v>1.1756487579322261</v>
      </c>
      <c r="AM73" s="9">
        <f t="shared" si="28"/>
        <v>1.0902966201306812</v>
      </c>
      <c r="AN73" s="9">
        <f t="shared" si="28"/>
        <v>1.0028341833219889</v>
      </c>
      <c r="AO73" s="9">
        <f t="shared" si="28"/>
        <v>0.91320927116922046</v>
      </c>
      <c r="AP73" s="9">
        <f t="shared" si="28"/>
        <v>0.82136841729544485</v>
      </c>
      <c r="AQ73" s="9">
        <f t="shared" si="28"/>
        <v>0.7272568333879823</v>
      </c>
      <c r="AR73" s="9">
        <f t="shared" si="28"/>
        <v>0.6308183765140486</v>
      </c>
      <c r="AS73" s="9">
        <f t="shared" si="28"/>
        <v>0.53199551562829017</v>
      </c>
      <c r="AT73" s="9">
        <f t="shared" si="28"/>
        <v>0.43072929725223041</v>
      </c>
      <c r="AU73" s="9">
        <f t="shared" si="28"/>
        <v>0.32695931030515496</v>
      </c>
      <c r="AV73" s="9">
        <f t="shared" si="28"/>
        <v>0.22062365006545231</v>
      </c>
      <c r="AW73" s="9">
        <f t="shared" si="28"/>
        <v>0.11165888124091362</v>
      </c>
    </row>
    <row r="74" spans="3:49" x14ac:dyDescent="0.25">
      <c r="C74" s="20"/>
      <c r="G74" s="9" t="s">
        <v>256</v>
      </c>
      <c r="I74" s="13">
        <f>SUM(J74:AW74)</f>
        <v>99.99999999490548</v>
      </c>
      <c r="J74" s="9">
        <f>I72-J72</f>
        <v>0.24872248797308316</v>
      </c>
      <c r="K74" s="9">
        <f t="shared" ref="K74:AW74" si="29">J72-K72</f>
        <v>0.25487205648938982</v>
      </c>
      <c r="L74" s="9">
        <f t="shared" si="29"/>
        <v>0.2611736707384722</v>
      </c>
      <c r="M74" s="9">
        <f t="shared" si="29"/>
        <v>0.26763108999296037</v>
      </c>
      <c r="N74" s="9">
        <f t="shared" si="29"/>
        <v>0.2742481664721339</v>
      </c>
      <c r="O74" s="9">
        <f t="shared" si="29"/>
        <v>0.28102884763988811</v>
      </c>
      <c r="P74" s="9">
        <f t="shared" si="29"/>
        <v>0.28797717855964322</v>
      </c>
      <c r="Q74" s="9">
        <f t="shared" si="29"/>
        <v>0.2950973043075038</v>
      </c>
      <c r="R74" s="9">
        <f t="shared" si="29"/>
        <v>0.30239347244496173</v>
      </c>
      <c r="S74" s="9">
        <f t="shared" si="29"/>
        <v>0.30987003555287629</v>
      </c>
      <c r="T74" s="9">
        <f t="shared" si="29"/>
        <v>2.2241073977753842</v>
      </c>
      <c r="U74" s="9">
        <f t="shared" si="29"/>
        <v>2.2790976036941402</v>
      </c>
      <c r="V74" s="9">
        <f t="shared" si="29"/>
        <v>2.335447421450894</v>
      </c>
      <c r="W74" s="9">
        <f t="shared" si="29"/>
        <v>2.3931904669290418</v>
      </c>
      <c r="X74" s="9">
        <f t="shared" si="29"/>
        <v>2.4523611871518511</v>
      </c>
      <c r="Y74" s="9">
        <f t="shared" si="29"/>
        <v>2.5129948808320819</v>
      </c>
      <c r="Z74" s="9">
        <f t="shared" si="29"/>
        <v>2.5751277194297018</v>
      </c>
      <c r="AA74" s="9">
        <f t="shared" si="29"/>
        <v>2.6387967687301881</v>
      </c>
      <c r="AB74" s="9">
        <f t="shared" si="29"/>
        <v>2.7040400109564331</v>
      </c>
      <c r="AC74" s="9">
        <f t="shared" si="29"/>
        <v>2.7708963674272553</v>
      </c>
      <c r="AD74" s="9">
        <f t="shared" si="29"/>
        <v>2.839405721776231</v>
      </c>
      <c r="AE74" s="9">
        <f t="shared" si="29"/>
        <v>2.9096089437445301</v>
      </c>
      <c r="AF74" s="9">
        <f t="shared" si="29"/>
        <v>2.9815479135620961</v>
      </c>
      <c r="AG74" s="9">
        <f t="shared" si="29"/>
        <v>3.0552655469315155</v>
      </c>
      <c r="AH74" s="9">
        <f t="shared" si="29"/>
        <v>3.1308058206297673</v>
      </c>
      <c r="AI74" s="9">
        <f t="shared" si="29"/>
        <v>3.2082137987428254</v>
      </c>
      <c r="AJ74" s="9">
        <f t="shared" si="29"/>
        <v>3.2875356595489862</v>
      </c>
      <c r="AK74" s="9">
        <f t="shared" si="29"/>
        <v>3.3688187230668163</v>
      </c>
      <c r="AL74" s="9">
        <f t="shared" si="29"/>
        <v>3.4521114792843051</v>
      </c>
      <c r="AM74" s="9">
        <f t="shared" si="29"/>
        <v>3.5374636170858622</v>
      </c>
      <c r="AN74" s="9">
        <f t="shared" si="29"/>
        <v>3.6249260538945549</v>
      </c>
      <c r="AO74" s="9">
        <f t="shared" si="29"/>
        <v>3.7145509660473195</v>
      </c>
      <c r="AP74" s="9">
        <f t="shared" si="29"/>
        <v>3.806391819921096</v>
      </c>
      <c r="AQ74" s="9">
        <f t="shared" si="29"/>
        <v>3.9005034038285586</v>
      </c>
      <c r="AR74" s="9">
        <f t="shared" si="29"/>
        <v>3.9969418607024849</v>
      </c>
      <c r="AS74" s="9">
        <f t="shared" si="29"/>
        <v>4.0957647215882496</v>
      </c>
      <c r="AT74" s="9">
        <f t="shared" si="29"/>
        <v>4.1970309399643035</v>
      </c>
      <c r="AU74" s="9">
        <f t="shared" si="29"/>
        <v>4.300800926911382</v>
      </c>
      <c r="AV74" s="9">
        <f t="shared" si="29"/>
        <v>4.4071365871510855</v>
      </c>
      <c r="AW74" s="9">
        <f t="shared" si="29"/>
        <v>4.5161013559756249</v>
      </c>
    </row>
    <row r="75" spans="3:49" x14ac:dyDescent="0.25">
      <c r="C75" s="20"/>
      <c r="G75" s="9" t="s">
        <v>259</v>
      </c>
      <c r="I75" s="13">
        <f>SUM(J75:AW75)</f>
        <v>26.712101238991618</v>
      </c>
      <c r="J75" s="11">
        <f>(J74/$I$74)*J62</f>
        <v>2.4872248798575437E-3</v>
      </c>
      <c r="K75" s="11">
        <f t="shared" ref="K75:AW75" si="30">(K74/$I$74)*K62</f>
        <v>5.097441130047487E-3</v>
      </c>
      <c r="L75" s="11">
        <f t="shared" si="30"/>
        <v>7.8352101225533325E-3</v>
      </c>
      <c r="M75" s="11">
        <f t="shared" si="30"/>
        <v>1.0705243600263795E-2</v>
      </c>
      <c r="N75" s="11">
        <f t="shared" si="30"/>
        <v>1.3712408324305276E-2</v>
      </c>
      <c r="O75" s="11">
        <f t="shared" si="30"/>
        <v>1.686173085925231E-2</v>
      </c>
      <c r="P75" s="11">
        <f t="shared" si="30"/>
        <v>2.0158402500201997E-2</v>
      </c>
      <c r="Q75" s="11">
        <f t="shared" si="30"/>
        <v>2.3607784345803007E-2</v>
      </c>
      <c r="R75" s="11">
        <f t="shared" si="30"/>
        <v>2.7215412521433051E-2</v>
      </c>
      <c r="S75" s="11">
        <f t="shared" si="30"/>
        <v>3.0987003556866267E-2</v>
      </c>
      <c r="T75" s="11">
        <f t="shared" si="30"/>
        <v>0.2446518137677561</v>
      </c>
      <c r="U75" s="11">
        <f t="shared" si="30"/>
        <v>0.27349171245722992</v>
      </c>
      <c r="V75" s="11">
        <f t="shared" si="30"/>
        <v>0.30360816480408365</v>
      </c>
      <c r="W75" s="11">
        <f t="shared" si="30"/>
        <v>0.3350466653871349</v>
      </c>
      <c r="X75" s="11">
        <f t="shared" si="30"/>
        <v>0.3678541780915181</v>
      </c>
      <c r="Y75" s="11">
        <f t="shared" si="30"/>
        <v>0.40207918095361711</v>
      </c>
      <c r="Z75" s="11">
        <f t="shared" si="30"/>
        <v>0.43777171232535167</v>
      </c>
      <c r="AA75" s="11">
        <f t="shared" si="30"/>
        <v>0.47498341839563196</v>
      </c>
      <c r="AB75" s="11">
        <f t="shared" si="30"/>
        <v>0.51376760210789629</v>
      </c>
      <c r="AC75" s="11">
        <f t="shared" si="30"/>
        <v>0.5541792735136839</v>
      </c>
      <c r="AD75" s="11">
        <f t="shared" si="30"/>
        <v>0.59627520160338587</v>
      </c>
      <c r="AE75" s="11">
        <f t="shared" si="30"/>
        <v>0.64011396765640738</v>
      </c>
      <c r="AF75" s="11">
        <f t="shared" si="30"/>
        <v>0.6857560201542181</v>
      </c>
      <c r="AG75" s="11">
        <f t="shared" si="30"/>
        <v>0.73326373130092004</v>
      </c>
      <c r="AH75" s="11">
        <f t="shared" si="30"/>
        <v>0.78270145519731671</v>
      </c>
      <c r="AI75" s="11">
        <f t="shared" si="30"/>
        <v>0.83413558771562979</v>
      </c>
      <c r="AJ75" s="11">
        <f t="shared" si="30"/>
        <v>0.88763462812344696</v>
      </c>
      <c r="AK75" s="11">
        <f t="shared" si="30"/>
        <v>0.94326924250676347</v>
      </c>
      <c r="AL75" s="11">
        <f t="shared" si="30"/>
        <v>1.0011123290434503</v>
      </c>
      <c r="AM75" s="11">
        <f t="shared" si="30"/>
        <v>1.0612390851798237</v>
      </c>
      <c r="AN75" s="11">
        <f t="shared" si="30"/>
        <v>1.1237270767645606</v>
      </c>
      <c r="AO75" s="11">
        <f t="shared" si="30"/>
        <v>1.1886563091956985</v>
      </c>
      <c r="AP75" s="11">
        <f t="shared" si="30"/>
        <v>1.2561093006379545</v>
      </c>
      <c r="AQ75" s="11">
        <f t="shared" si="30"/>
        <v>1.3261711573692718</v>
      </c>
      <c r="AR75" s="11">
        <f t="shared" si="30"/>
        <v>1.3989296513171385</v>
      </c>
      <c r="AS75" s="11">
        <f t="shared" si="30"/>
        <v>1.4744752998468873</v>
      </c>
      <c r="AT75" s="11">
        <f t="shared" si="30"/>
        <v>1.5529014478659053</v>
      </c>
      <c r="AU75" s="11">
        <f t="shared" si="30"/>
        <v>1.6343043523095853</v>
      </c>
      <c r="AV75" s="11">
        <f t="shared" si="30"/>
        <v>1.7187832690764873</v>
      </c>
      <c r="AW75" s="11">
        <f t="shared" si="30"/>
        <v>1.8064405424822794</v>
      </c>
    </row>
    <row r="76" spans="3:49" x14ac:dyDescent="0.25">
      <c r="C76" s="20"/>
      <c r="G76" s="9" t="s">
        <v>295</v>
      </c>
      <c r="I76" s="30">
        <f>SUM(J76:AW76)</f>
        <v>0.98693352523239475</v>
      </c>
      <c r="N76" s="8"/>
      <c r="O76" s="8">
        <f>O74/$I$72</f>
        <v>2.8102884763988823E-3</v>
      </c>
      <c r="P76" s="8">
        <f t="shared" ref="P76:AW76" si="31">P74/$I$72</f>
        <v>2.8797717855964335E-3</v>
      </c>
      <c r="Q76" s="8">
        <f t="shared" si="31"/>
        <v>2.9509730430750392E-3</v>
      </c>
      <c r="R76" s="8">
        <f t="shared" si="31"/>
        <v>3.0239347244496186E-3</v>
      </c>
      <c r="S76" s="8">
        <f t="shared" si="31"/>
        <v>3.0987003555287642E-3</v>
      </c>
      <c r="T76" s="8">
        <f t="shared" si="31"/>
        <v>2.224107397775385E-2</v>
      </c>
      <c r="U76" s="8">
        <f t="shared" si="31"/>
        <v>2.2790976036941413E-2</v>
      </c>
      <c r="V76" s="8">
        <f t="shared" si="31"/>
        <v>2.3354474214508949E-2</v>
      </c>
      <c r="W76" s="8">
        <f t="shared" si="31"/>
        <v>2.3931904669290429E-2</v>
      </c>
      <c r="X76" s="8">
        <f t="shared" si="31"/>
        <v>2.4523611871518521E-2</v>
      </c>
      <c r="Y76" s="8">
        <f t="shared" si="31"/>
        <v>2.512994880832083E-2</v>
      </c>
      <c r="Z76" s="8">
        <f t="shared" si="31"/>
        <v>2.5751277194297029E-2</v>
      </c>
      <c r="AA76" s="8">
        <f t="shared" si="31"/>
        <v>2.6387967687301891E-2</v>
      </c>
      <c r="AB76" s="8">
        <f t="shared" si="31"/>
        <v>2.7040400109564343E-2</v>
      </c>
      <c r="AC76" s="8">
        <f t="shared" si="31"/>
        <v>2.7708963674272565E-2</v>
      </c>
      <c r="AD76" s="8">
        <f t="shared" si="31"/>
        <v>2.8394057217762322E-2</v>
      </c>
      <c r="AE76" s="8">
        <f t="shared" si="31"/>
        <v>2.9096089437445311E-2</v>
      </c>
      <c r="AF76" s="8">
        <f t="shared" si="31"/>
        <v>2.9815479135620975E-2</v>
      </c>
      <c r="AG76" s="8">
        <f t="shared" si="31"/>
        <v>3.0552655469315168E-2</v>
      </c>
      <c r="AH76" s="8">
        <f t="shared" si="31"/>
        <v>3.1308058206297687E-2</v>
      </c>
      <c r="AI76" s="8">
        <f t="shared" si="31"/>
        <v>3.2082137987428268E-2</v>
      </c>
      <c r="AJ76" s="8">
        <f t="shared" si="31"/>
        <v>3.2875356595489874E-2</v>
      </c>
      <c r="AK76" s="8">
        <f t="shared" si="31"/>
        <v>3.368818723066818E-2</v>
      </c>
      <c r="AL76" s="8">
        <f t="shared" si="31"/>
        <v>3.4521114792843068E-2</v>
      </c>
      <c r="AM76" s="8">
        <f t="shared" si="31"/>
        <v>3.5374636170858634E-2</v>
      </c>
      <c r="AN76" s="8">
        <f t="shared" si="31"/>
        <v>3.6249260538945567E-2</v>
      </c>
      <c r="AO76" s="8">
        <f t="shared" si="31"/>
        <v>3.7145509660473211E-2</v>
      </c>
      <c r="AP76" s="8">
        <f t="shared" si="31"/>
        <v>3.8063918199210976E-2</v>
      </c>
      <c r="AQ76" s="8">
        <f t="shared" si="31"/>
        <v>3.9005034038285605E-2</v>
      </c>
      <c r="AR76" s="8">
        <f t="shared" si="31"/>
        <v>3.9969418607024867E-2</v>
      </c>
      <c r="AS76" s="8">
        <f t="shared" si="31"/>
        <v>4.0957647215882513E-2</v>
      </c>
      <c r="AT76" s="8">
        <f t="shared" si="31"/>
        <v>4.1970309399643052E-2</v>
      </c>
      <c r="AU76" s="8">
        <f t="shared" si="31"/>
        <v>4.3008009269113842E-2</v>
      </c>
      <c r="AV76" s="8">
        <f t="shared" si="31"/>
        <v>4.4071365871510872E-2</v>
      </c>
      <c r="AW76" s="8">
        <f t="shared" si="31"/>
        <v>4.5161013559756269E-2</v>
      </c>
    </row>
    <row r="77" spans="3:49" x14ac:dyDescent="0.25">
      <c r="C77" s="20"/>
      <c r="I77" s="13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3:49" x14ac:dyDescent="0.25">
      <c r="C78" s="20"/>
      <c r="G78" s="16" t="s">
        <v>244</v>
      </c>
    </row>
    <row r="79" spans="3:49" x14ac:dyDescent="0.25">
      <c r="C79" s="20"/>
    </row>
    <row r="80" spans="3:49" x14ac:dyDescent="0.25">
      <c r="C80" s="20"/>
      <c r="G80" s="33" t="s">
        <v>257</v>
      </c>
      <c r="J80" s="9">
        <f>H60</f>
        <v>99.999999999999957</v>
      </c>
      <c r="K80" s="9">
        <f>J80</f>
        <v>99.999999999999957</v>
      </c>
      <c r="L80" s="9">
        <f>K80</f>
        <v>99.999999999999957</v>
      </c>
      <c r="M80" s="9">
        <f>L80</f>
        <v>99.999999999999957</v>
      </c>
      <c r="N80" s="9">
        <f>M80</f>
        <v>99.999999999999957</v>
      </c>
    </row>
    <row r="81" spans="2:49" x14ac:dyDescent="0.25">
      <c r="C81" s="20"/>
      <c r="G81" s="33" t="s">
        <v>329</v>
      </c>
      <c r="I81" s="34">
        <f>MIN(Rates!D11,H89)</f>
        <v>1.6400000000000001E-2</v>
      </c>
      <c r="J81" s="9">
        <f>J80*$I81</f>
        <v>1.6399999999999995</v>
      </c>
      <c r="K81" s="9">
        <f>K80*$I81</f>
        <v>1.6399999999999995</v>
      </c>
      <c r="L81" s="9">
        <f>L80*$I81</f>
        <v>1.6399999999999995</v>
      </c>
      <c r="M81" s="9">
        <f>M80*$I81</f>
        <v>1.6399999999999995</v>
      </c>
      <c r="N81" s="9">
        <f>N80*$I81</f>
        <v>1.6399999999999995</v>
      </c>
    </row>
    <row r="82" spans="2:49" x14ac:dyDescent="0.25">
      <c r="C82" s="20"/>
      <c r="H82" s="13"/>
      <c r="I82" s="13"/>
    </row>
    <row r="83" spans="2:49" x14ac:dyDescent="0.25">
      <c r="C83" s="20"/>
      <c r="G83" s="16" t="s">
        <v>260</v>
      </c>
      <c r="H83" s="13"/>
      <c r="I83" s="13"/>
    </row>
    <row r="84" spans="2:49" x14ac:dyDescent="0.25">
      <c r="C84" s="20"/>
      <c r="H84" s="96" t="s">
        <v>313</v>
      </c>
      <c r="I84" s="96" t="s">
        <v>314</v>
      </c>
    </row>
    <row r="85" spans="2:49" x14ac:dyDescent="0.25">
      <c r="C85" s="20"/>
      <c r="G85" s="9" t="s">
        <v>285</v>
      </c>
      <c r="H85" s="95">
        <f>SUM(J85:AW85)</f>
        <v>166.04465004918734</v>
      </c>
      <c r="I85" s="13">
        <f>NPV($H$71,J85:AW85)</f>
        <v>99.999999998082089</v>
      </c>
      <c r="J85" s="9">
        <f>J71</f>
        <v>2.7211842932691308</v>
      </c>
      <c r="K85" s="9">
        <f t="shared" ref="K85:AW85" si="32">K71</f>
        <v>2.7211842932691308</v>
      </c>
      <c r="L85" s="9">
        <f t="shared" si="32"/>
        <v>2.7211842932691308</v>
      </c>
      <c r="M85" s="9">
        <f t="shared" si="32"/>
        <v>2.7211842932691308</v>
      </c>
      <c r="N85" s="9">
        <f t="shared" si="32"/>
        <v>2.7211842932691308</v>
      </c>
      <c r="O85" s="9">
        <f t="shared" si="32"/>
        <v>2.7211842932691308</v>
      </c>
      <c r="P85" s="9">
        <f t="shared" si="32"/>
        <v>2.7211842932691308</v>
      </c>
      <c r="Q85" s="9">
        <f t="shared" si="32"/>
        <v>2.7211842932691308</v>
      </c>
      <c r="R85" s="9">
        <f t="shared" si="32"/>
        <v>2.7211842932691308</v>
      </c>
      <c r="S85" s="9">
        <f t="shared" si="32"/>
        <v>2.7211842932691308</v>
      </c>
      <c r="T85" s="9">
        <f t="shared" si="32"/>
        <v>4.627760237216533</v>
      </c>
      <c r="U85" s="9">
        <f t="shared" si="32"/>
        <v>4.6277602372165374</v>
      </c>
      <c r="V85" s="9">
        <f t="shared" si="32"/>
        <v>4.6277602372165294</v>
      </c>
      <c r="W85" s="9">
        <f t="shared" si="32"/>
        <v>4.627760237216533</v>
      </c>
      <c r="X85" s="9">
        <f t="shared" si="32"/>
        <v>4.6277602372165356</v>
      </c>
      <c r="Y85" s="9">
        <f t="shared" si="32"/>
        <v>4.6277602372165374</v>
      </c>
      <c r="Z85" s="9">
        <f t="shared" si="32"/>
        <v>4.6277602372165338</v>
      </c>
      <c r="AA85" s="9">
        <f t="shared" si="32"/>
        <v>4.6277602372165321</v>
      </c>
      <c r="AB85" s="9">
        <f t="shared" si="32"/>
        <v>4.6277602372165374</v>
      </c>
      <c r="AC85" s="9">
        <f t="shared" si="32"/>
        <v>4.6277602372165365</v>
      </c>
      <c r="AD85" s="9">
        <f t="shared" si="32"/>
        <v>4.6277602372165321</v>
      </c>
      <c r="AE85" s="9">
        <f t="shared" si="32"/>
        <v>4.6277602372165321</v>
      </c>
      <c r="AF85" s="9">
        <f t="shared" si="32"/>
        <v>4.6277602372165338</v>
      </c>
      <c r="AG85" s="9">
        <f t="shared" si="32"/>
        <v>4.6277602372165285</v>
      </c>
      <c r="AH85" s="9">
        <f t="shared" si="32"/>
        <v>4.6277602372165294</v>
      </c>
      <c r="AI85" s="9">
        <f t="shared" si="32"/>
        <v>4.6277602372165365</v>
      </c>
      <c r="AJ85" s="9">
        <f t="shared" si="32"/>
        <v>4.6277602372165347</v>
      </c>
      <c r="AK85" s="9">
        <f t="shared" si="32"/>
        <v>4.6277602372165356</v>
      </c>
      <c r="AL85" s="9">
        <f t="shared" si="32"/>
        <v>4.6277602372165356</v>
      </c>
      <c r="AM85" s="9">
        <f t="shared" si="32"/>
        <v>4.6277602372165392</v>
      </c>
      <c r="AN85" s="9">
        <f t="shared" si="32"/>
        <v>4.6277602372165392</v>
      </c>
      <c r="AO85" s="9">
        <f t="shared" si="32"/>
        <v>4.6277602372165392</v>
      </c>
      <c r="AP85" s="9">
        <f t="shared" si="32"/>
        <v>4.627760237216541</v>
      </c>
      <c r="AQ85" s="9">
        <f t="shared" si="32"/>
        <v>4.6277602372165401</v>
      </c>
      <c r="AR85" s="9">
        <f t="shared" si="32"/>
        <v>4.6277602372165347</v>
      </c>
      <c r="AS85" s="9">
        <f t="shared" si="32"/>
        <v>4.6277602372165374</v>
      </c>
      <c r="AT85" s="9">
        <f t="shared" si="32"/>
        <v>4.6277602372165356</v>
      </c>
      <c r="AU85" s="9">
        <f t="shared" si="32"/>
        <v>4.6277602372165365</v>
      </c>
      <c r="AV85" s="9">
        <f t="shared" si="32"/>
        <v>4.6277602372165374</v>
      </c>
      <c r="AW85" s="9">
        <f t="shared" si="32"/>
        <v>4.6277602372165383</v>
      </c>
    </row>
    <row r="86" spans="2:49" x14ac:dyDescent="0.25">
      <c r="C86" s="20"/>
      <c r="G86" s="9" t="s">
        <v>310</v>
      </c>
      <c r="H86" s="95">
        <f t="shared" ref="H86:H87" si="33">SUM(J86:AW86)</f>
        <v>157.84465004918735</v>
      </c>
      <c r="I86" s="13">
        <f t="shared" ref="I86:I87" si="34">NPV($H$71,J86:AW86)</f>
        <v>92.374797562358324</v>
      </c>
      <c r="J86" s="9">
        <f t="shared" ref="J86:AW86" si="35">J71-J81</f>
        <v>1.0811842932691313</v>
      </c>
      <c r="K86" s="9">
        <f t="shared" si="35"/>
        <v>1.0811842932691313</v>
      </c>
      <c r="L86" s="9">
        <f t="shared" si="35"/>
        <v>1.0811842932691313</v>
      </c>
      <c r="M86" s="9">
        <f t="shared" si="35"/>
        <v>1.0811842932691313</v>
      </c>
      <c r="N86" s="9">
        <f t="shared" si="35"/>
        <v>1.0811842932691313</v>
      </c>
      <c r="O86" s="9">
        <f t="shared" si="35"/>
        <v>2.7211842932691308</v>
      </c>
      <c r="P86" s="9">
        <f t="shared" si="35"/>
        <v>2.7211842932691308</v>
      </c>
      <c r="Q86" s="9">
        <f t="shared" si="35"/>
        <v>2.7211842932691308</v>
      </c>
      <c r="R86" s="9">
        <f t="shared" si="35"/>
        <v>2.7211842932691308</v>
      </c>
      <c r="S86" s="9">
        <f t="shared" si="35"/>
        <v>2.7211842932691308</v>
      </c>
      <c r="T86" s="9">
        <f t="shared" si="35"/>
        <v>4.627760237216533</v>
      </c>
      <c r="U86" s="9">
        <f t="shared" si="35"/>
        <v>4.6277602372165374</v>
      </c>
      <c r="V86" s="9">
        <f t="shared" si="35"/>
        <v>4.6277602372165294</v>
      </c>
      <c r="W86" s="9">
        <f t="shared" si="35"/>
        <v>4.627760237216533</v>
      </c>
      <c r="X86" s="9">
        <f t="shared" si="35"/>
        <v>4.6277602372165356</v>
      </c>
      <c r="Y86" s="9">
        <f t="shared" si="35"/>
        <v>4.6277602372165374</v>
      </c>
      <c r="Z86" s="9">
        <f t="shared" si="35"/>
        <v>4.6277602372165338</v>
      </c>
      <c r="AA86" s="9">
        <f t="shared" si="35"/>
        <v>4.6277602372165321</v>
      </c>
      <c r="AB86" s="9">
        <f t="shared" si="35"/>
        <v>4.6277602372165374</v>
      </c>
      <c r="AC86" s="9">
        <f t="shared" si="35"/>
        <v>4.6277602372165365</v>
      </c>
      <c r="AD86" s="9">
        <f t="shared" si="35"/>
        <v>4.6277602372165321</v>
      </c>
      <c r="AE86" s="9">
        <f t="shared" si="35"/>
        <v>4.6277602372165321</v>
      </c>
      <c r="AF86" s="9">
        <f t="shared" si="35"/>
        <v>4.6277602372165338</v>
      </c>
      <c r="AG86" s="9">
        <f t="shared" si="35"/>
        <v>4.6277602372165285</v>
      </c>
      <c r="AH86" s="9">
        <f t="shared" si="35"/>
        <v>4.6277602372165294</v>
      </c>
      <c r="AI86" s="9">
        <f t="shared" si="35"/>
        <v>4.6277602372165365</v>
      </c>
      <c r="AJ86" s="9">
        <f t="shared" si="35"/>
        <v>4.6277602372165347</v>
      </c>
      <c r="AK86" s="9">
        <f t="shared" si="35"/>
        <v>4.6277602372165356</v>
      </c>
      <c r="AL86" s="9">
        <f t="shared" si="35"/>
        <v>4.6277602372165356</v>
      </c>
      <c r="AM86" s="9">
        <f t="shared" si="35"/>
        <v>4.6277602372165392</v>
      </c>
      <c r="AN86" s="9">
        <f t="shared" si="35"/>
        <v>4.6277602372165392</v>
      </c>
      <c r="AO86" s="9">
        <f t="shared" si="35"/>
        <v>4.6277602372165392</v>
      </c>
      <c r="AP86" s="9">
        <f t="shared" si="35"/>
        <v>4.627760237216541</v>
      </c>
      <c r="AQ86" s="9">
        <f t="shared" si="35"/>
        <v>4.6277602372165401</v>
      </c>
      <c r="AR86" s="9">
        <f t="shared" si="35"/>
        <v>4.6277602372165347</v>
      </c>
      <c r="AS86" s="9">
        <f t="shared" si="35"/>
        <v>4.6277602372165374</v>
      </c>
      <c r="AT86" s="9">
        <f t="shared" si="35"/>
        <v>4.6277602372165356</v>
      </c>
      <c r="AU86" s="9">
        <f t="shared" si="35"/>
        <v>4.6277602372165365</v>
      </c>
      <c r="AV86" s="9">
        <f t="shared" si="35"/>
        <v>4.6277602372165374</v>
      </c>
      <c r="AW86" s="9">
        <f t="shared" si="35"/>
        <v>4.6277602372165383</v>
      </c>
    </row>
    <row r="87" spans="2:49" x14ac:dyDescent="0.25">
      <c r="C87" s="20"/>
      <c r="G87" s="9" t="s">
        <v>311</v>
      </c>
      <c r="H87" s="95">
        <f t="shared" si="33"/>
        <v>153.74537605450774</v>
      </c>
      <c r="I87" s="13">
        <f t="shared" si="34"/>
        <v>88.561422882961111</v>
      </c>
      <c r="J87" s="9">
        <f>J74</f>
        <v>0.24872248797308316</v>
      </c>
      <c r="K87" s="9">
        <f>K74</f>
        <v>0.25487205648938982</v>
      </c>
      <c r="L87" s="9">
        <f>L74</f>
        <v>0.2611736707384722</v>
      </c>
      <c r="M87" s="9">
        <f>M74</f>
        <v>0.26763108999296037</v>
      </c>
      <c r="N87" s="9">
        <f>N74</f>
        <v>0.2742481664721339</v>
      </c>
      <c r="O87" s="9">
        <f>O86</f>
        <v>2.7211842932691308</v>
      </c>
      <c r="P87" s="9">
        <f t="shared" ref="P87:AW87" si="36">P86</f>
        <v>2.7211842932691308</v>
      </c>
      <c r="Q87" s="9">
        <f t="shared" si="36"/>
        <v>2.7211842932691308</v>
      </c>
      <c r="R87" s="9">
        <f t="shared" si="36"/>
        <v>2.7211842932691308</v>
      </c>
      <c r="S87" s="9">
        <f t="shared" si="36"/>
        <v>2.7211842932691308</v>
      </c>
      <c r="T87" s="9">
        <f t="shared" si="36"/>
        <v>4.627760237216533</v>
      </c>
      <c r="U87" s="9">
        <f t="shared" si="36"/>
        <v>4.6277602372165374</v>
      </c>
      <c r="V87" s="9">
        <f t="shared" si="36"/>
        <v>4.6277602372165294</v>
      </c>
      <c r="W87" s="9">
        <f t="shared" si="36"/>
        <v>4.627760237216533</v>
      </c>
      <c r="X87" s="9">
        <f t="shared" si="36"/>
        <v>4.6277602372165356</v>
      </c>
      <c r="Y87" s="9">
        <f t="shared" si="36"/>
        <v>4.6277602372165374</v>
      </c>
      <c r="Z87" s="9">
        <f t="shared" si="36"/>
        <v>4.6277602372165338</v>
      </c>
      <c r="AA87" s="9">
        <f t="shared" si="36"/>
        <v>4.6277602372165321</v>
      </c>
      <c r="AB87" s="9">
        <f t="shared" si="36"/>
        <v>4.6277602372165374</v>
      </c>
      <c r="AC87" s="9">
        <f t="shared" si="36"/>
        <v>4.6277602372165365</v>
      </c>
      <c r="AD87" s="9">
        <f t="shared" si="36"/>
        <v>4.6277602372165321</v>
      </c>
      <c r="AE87" s="9">
        <f t="shared" si="36"/>
        <v>4.6277602372165321</v>
      </c>
      <c r="AF87" s="9">
        <f t="shared" si="36"/>
        <v>4.6277602372165338</v>
      </c>
      <c r="AG87" s="9">
        <f t="shared" si="36"/>
        <v>4.6277602372165285</v>
      </c>
      <c r="AH87" s="9">
        <f t="shared" si="36"/>
        <v>4.6277602372165294</v>
      </c>
      <c r="AI87" s="9">
        <f t="shared" si="36"/>
        <v>4.6277602372165365</v>
      </c>
      <c r="AJ87" s="9">
        <f t="shared" si="36"/>
        <v>4.6277602372165347</v>
      </c>
      <c r="AK87" s="9">
        <f t="shared" si="36"/>
        <v>4.6277602372165356</v>
      </c>
      <c r="AL87" s="9">
        <f t="shared" si="36"/>
        <v>4.6277602372165356</v>
      </c>
      <c r="AM87" s="9">
        <f t="shared" si="36"/>
        <v>4.6277602372165392</v>
      </c>
      <c r="AN87" s="9">
        <f t="shared" si="36"/>
        <v>4.6277602372165392</v>
      </c>
      <c r="AO87" s="9">
        <f t="shared" si="36"/>
        <v>4.6277602372165392</v>
      </c>
      <c r="AP87" s="9">
        <f t="shared" si="36"/>
        <v>4.627760237216541</v>
      </c>
      <c r="AQ87" s="9">
        <f t="shared" si="36"/>
        <v>4.6277602372165401</v>
      </c>
      <c r="AR87" s="9">
        <f t="shared" si="36"/>
        <v>4.6277602372165347</v>
      </c>
      <c r="AS87" s="9">
        <f t="shared" si="36"/>
        <v>4.6277602372165374</v>
      </c>
      <c r="AT87" s="9">
        <f t="shared" si="36"/>
        <v>4.6277602372165356</v>
      </c>
      <c r="AU87" s="9">
        <f t="shared" si="36"/>
        <v>4.6277602372165365</v>
      </c>
      <c r="AV87" s="9">
        <f t="shared" si="36"/>
        <v>4.6277602372165374</v>
      </c>
      <c r="AW87" s="9">
        <f t="shared" si="36"/>
        <v>4.6277602372165383</v>
      </c>
    </row>
    <row r="88" spans="2:49" x14ac:dyDescent="0.25">
      <c r="C88" s="20"/>
      <c r="H88" s="34"/>
      <c r="I88" s="13"/>
    </row>
    <row r="89" spans="2:49" x14ac:dyDescent="0.25">
      <c r="C89" s="20"/>
      <c r="G89" s="9" t="s">
        <v>312</v>
      </c>
      <c r="H89" s="34">
        <f>IRR(I89:S89)</f>
        <v>1.8672439977960753E-2</v>
      </c>
      <c r="I89" s="13">
        <f>-I85</f>
        <v>-99.999999998082089</v>
      </c>
      <c r="J89" s="9">
        <f>J85</f>
        <v>2.7211842932691308</v>
      </c>
      <c r="K89" s="9">
        <f t="shared" ref="K89:R89" si="37">K85</f>
        <v>2.7211842932691308</v>
      </c>
      <c r="L89" s="9">
        <f t="shared" si="37"/>
        <v>2.7211842932691308</v>
      </c>
      <c r="M89" s="9">
        <f t="shared" si="37"/>
        <v>2.7211842932691308</v>
      </c>
      <c r="N89" s="9">
        <f t="shared" si="37"/>
        <v>2.7211842932691308</v>
      </c>
      <c r="O89" s="9">
        <f t="shared" si="37"/>
        <v>2.7211842932691308</v>
      </c>
      <c r="P89" s="9">
        <f t="shared" si="37"/>
        <v>2.7211842932691308</v>
      </c>
      <c r="Q89" s="9">
        <f t="shared" si="37"/>
        <v>2.7211842932691308</v>
      </c>
      <c r="R89" s="9">
        <f t="shared" si="37"/>
        <v>2.7211842932691308</v>
      </c>
      <c r="S89" s="9">
        <f>S85+S67</f>
        <v>93.427327402240152</v>
      </c>
    </row>
    <row r="90" spans="2:49" x14ac:dyDescent="0.25">
      <c r="B90" s="8"/>
      <c r="C90" s="20"/>
    </row>
    <row r="91" spans="2:49" x14ac:dyDescent="0.25">
      <c r="B91" s="8"/>
      <c r="C91" s="20"/>
      <c r="G91" s="16" t="s">
        <v>262</v>
      </c>
    </row>
    <row r="92" spans="2:49" x14ac:dyDescent="0.25">
      <c r="B92" s="8"/>
      <c r="C92" s="20"/>
      <c r="I92" s="13"/>
    </row>
    <row r="93" spans="2:49" x14ac:dyDescent="0.25">
      <c r="B93" s="8"/>
      <c r="C93" s="20"/>
      <c r="G93" s="9" t="s">
        <v>251</v>
      </c>
      <c r="I93" s="32"/>
      <c r="J93" s="38">
        <f t="shared" ref="J93:AW93" si="38">J67</f>
        <v>90.70614310897102</v>
      </c>
      <c r="K93" s="38">
        <f t="shared" si="38"/>
        <v>90.70614310897102</v>
      </c>
      <c r="L93" s="38">
        <f t="shared" si="38"/>
        <v>90.70614310897102</v>
      </c>
      <c r="M93" s="38">
        <f t="shared" si="38"/>
        <v>90.70614310897102</v>
      </c>
      <c r="N93" s="38">
        <f t="shared" si="38"/>
        <v>90.70614310897102</v>
      </c>
      <c r="O93" s="38">
        <f t="shared" si="38"/>
        <v>90.70614310897102</v>
      </c>
      <c r="P93" s="38">
        <f t="shared" si="38"/>
        <v>90.70614310897102</v>
      </c>
      <c r="Q93" s="38">
        <f t="shared" si="38"/>
        <v>90.70614310897102</v>
      </c>
      <c r="R93" s="38">
        <f t="shared" si="38"/>
        <v>90.70614310897102</v>
      </c>
      <c r="S93" s="38">
        <f t="shared" si="38"/>
        <v>90.70614310897102</v>
      </c>
      <c r="T93" s="38">
        <f t="shared" si="38"/>
        <v>88.799567165023618</v>
      </c>
      <c r="U93" s="38">
        <f t="shared" si="38"/>
        <v>86.835793942757789</v>
      </c>
      <c r="V93" s="38">
        <f t="shared" si="38"/>
        <v>84.813107523823987</v>
      </c>
      <c r="W93" s="38">
        <f t="shared" si="38"/>
        <v>82.729740512322181</v>
      </c>
      <c r="X93" s="38">
        <f t="shared" si="38"/>
        <v>80.583872490475315</v>
      </c>
      <c r="Y93" s="38">
        <f t="shared" si="38"/>
        <v>78.373628427973031</v>
      </c>
      <c r="Z93" s="38">
        <f t="shared" si="38"/>
        <v>76.097077043595689</v>
      </c>
      <c r="AA93" s="38">
        <f t="shared" si="38"/>
        <v>73.752229117687023</v>
      </c>
      <c r="AB93" s="38">
        <f t="shared" si="38"/>
        <v>71.337035754001093</v>
      </c>
      <c r="AC93" s="38">
        <f t="shared" si="38"/>
        <v>68.849386589404588</v>
      </c>
      <c r="AD93" s="38">
        <f t="shared" si="38"/>
        <v>66.28710794987019</v>
      </c>
      <c r="AE93" s="38">
        <f t="shared" si="38"/>
        <v>63.647960951149763</v>
      </c>
      <c r="AF93" s="38">
        <f t="shared" si="38"/>
        <v>60.929639542467726</v>
      </c>
      <c r="AG93" s="38">
        <f t="shared" si="38"/>
        <v>58.129768491525233</v>
      </c>
      <c r="AH93" s="38">
        <f t="shared" si="38"/>
        <v>55.24590130905446</v>
      </c>
      <c r="AI93" s="38">
        <f t="shared" si="38"/>
        <v>52.275518111109562</v>
      </c>
      <c r="AJ93" s="38">
        <f t="shared" si="38"/>
        <v>49.216023417226317</v>
      </c>
      <c r="AK93" s="38">
        <f t="shared" si="38"/>
        <v>46.064743882526571</v>
      </c>
      <c r="AL93" s="38">
        <f t="shared" si="38"/>
        <v>42.818925961785837</v>
      </c>
      <c r="AM93" s="38">
        <f t="shared" si="38"/>
        <v>39.475733503422873</v>
      </c>
      <c r="AN93" s="38">
        <f t="shared" si="38"/>
        <v>36.032245271309023</v>
      </c>
      <c r="AO93" s="38">
        <f t="shared" si="38"/>
        <v>32.485452392231757</v>
      </c>
      <c r="AP93" s="38">
        <f t="shared" si="38"/>
        <v>28.832255726782169</v>
      </c>
      <c r="AQ93" s="38">
        <f t="shared" si="38"/>
        <v>25.069463161369093</v>
      </c>
      <c r="AR93" s="38">
        <f t="shared" si="38"/>
        <v>21.193786818993633</v>
      </c>
      <c r="AS93" s="38">
        <f t="shared" si="38"/>
        <v>17.201840186346907</v>
      </c>
      <c r="AT93" s="38">
        <f t="shared" si="38"/>
        <v>13.090135154720778</v>
      </c>
      <c r="AU93" s="38">
        <f t="shared" si="38"/>
        <v>8.8550789721458649</v>
      </c>
      <c r="AV93" s="38">
        <f t="shared" si="38"/>
        <v>4.4929711040937041</v>
      </c>
      <c r="AW93" s="38">
        <f t="shared" si="38"/>
        <v>-2.2204460492503131E-14</v>
      </c>
    </row>
    <row r="94" spans="2:49" x14ac:dyDescent="0.25">
      <c r="B94" s="8"/>
      <c r="C94" s="20"/>
      <c r="G94" s="9" t="s">
        <v>263</v>
      </c>
      <c r="I94" s="28"/>
      <c r="J94" s="39">
        <f t="shared" ref="J94:AW94" si="39">J72-J93</f>
        <v>9.0451344030558545</v>
      </c>
      <c r="K94" s="39">
        <f t="shared" si="39"/>
        <v>8.7902623465664647</v>
      </c>
      <c r="L94" s="39">
        <f t="shared" si="39"/>
        <v>8.5290886758279925</v>
      </c>
      <c r="M94" s="39">
        <f t="shared" si="39"/>
        <v>8.2614575858350321</v>
      </c>
      <c r="N94" s="39">
        <f t="shared" si="39"/>
        <v>7.9872094193628982</v>
      </c>
      <c r="O94" s="39">
        <f t="shared" si="39"/>
        <v>7.7061805717230101</v>
      </c>
      <c r="P94" s="39">
        <f t="shared" si="39"/>
        <v>7.4182033931633669</v>
      </c>
      <c r="Q94" s="39">
        <f t="shared" si="39"/>
        <v>7.123106088855863</v>
      </c>
      <c r="R94" s="39">
        <f t="shared" si="39"/>
        <v>6.8207126164109013</v>
      </c>
      <c r="S94" s="39">
        <f t="shared" si="39"/>
        <v>6.510842580858025</v>
      </c>
      <c r="T94" s="39">
        <f t="shared" si="39"/>
        <v>6.1933111270300429</v>
      </c>
      <c r="U94" s="39">
        <f t="shared" si="39"/>
        <v>5.8779867456017314</v>
      </c>
      <c r="V94" s="39">
        <f t="shared" si="39"/>
        <v>5.565225743084639</v>
      </c>
      <c r="W94" s="39">
        <f t="shared" si="39"/>
        <v>5.2554022876574038</v>
      </c>
      <c r="X94" s="39">
        <f t="shared" si="39"/>
        <v>4.9489091223524184</v>
      </c>
      <c r="Y94" s="39">
        <f t="shared" si="39"/>
        <v>4.6461583040226202</v>
      </c>
      <c r="Z94" s="39">
        <f t="shared" si="39"/>
        <v>4.3475819689702604</v>
      </c>
      <c r="AA94" s="39">
        <f t="shared" si="39"/>
        <v>4.0536331261487391</v>
      </c>
      <c r="AB94" s="39">
        <f t="shared" si="39"/>
        <v>3.7647864788782357</v>
      </c>
      <c r="AC94" s="39">
        <f t="shared" si="39"/>
        <v>3.481539276047485</v>
      </c>
      <c r="AD94" s="39">
        <f t="shared" si="39"/>
        <v>3.204412193805652</v>
      </c>
      <c r="AE94" s="39">
        <f t="shared" si="39"/>
        <v>2.9339502487815494</v>
      </c>
      <c r="AF94" s="39">
        <f t="shared" si="39"/>
        <v>2.6707237439014904</v>
      </c>
      <c r="AG94" s="39">
        <f t="shared" si="39"/>
        <v>2.4153292479124673</v>
      </c>
      <c r="AH94" s="39">
        <f t="shared" si="39"/>
        <v>2.1683906097534731</v>
      </c>
      <c r="AI94" s="39">
        <f t="shared" si="39"/>
        <v>1.9305600089555455</v>
      </c>
      <c r="AJ94" s="39">
        <f t="shared" si="39"/>
        <v>1.7025190432898043</v>
      </c>
      <c r="AK94" s="39">
        <f t="shared" si="39"/>
        <v>1.4849798549227344</v>
      </c>
      <c r="AL94" s="39">
        <f t="shared" si="39"/>
        <v>1.2786862963791634</v>
      </c>
      <c r="AM94" s="39">
        <f t="shared" si="39"/>
        <v>1.084415137656265</v>
      </c>
      <c r="AN94" s="39">
        <f t="shared" si="39"/>
        <v>0.90297731587556029</v>
      </c>
      <c r="AO94" s="39">
        <f t="shared" si="39"/>
        <v>0.73521922890550684</v>
      </c>
      <c r="AP94" s="39">
        <f t="shared" si="39"/>
        <v>0.58202407443399906</v>
      </c>
      <c r="AQ94" s="39">
        <f t="shared" si="39"/>
        <v>0.44431323601851602</v>
      </c>
      <c r="AR94" s="39">
        <f t="shared" si="39"/>
        <v>0.32304771769149099</v>
      </c>
      <c r="AS94" s="39">
        <f t="shared" si="39"/>
        <v>0.21922962874996799</v>
      </c>
      <c r="AT94" s="39">
        <f t="shared" si="39"/>
        <v>0.13390372041179255</v>
      </c>
      <c r="AU94" s="39">
        <f t="shared" si="39"/>
        <v>6.8158976075324063E-2</v>
      </c>
      <c r="AV94" s="39">
        <f t="shared" si="39"/>
        <v>2.3130256976399366E-2</v>
      </c>
      <c r="AW94" s="39">
        <f t="shared" si="39"/>
        <v>5.0945008212011089E-9</v>
      </c>
    </row>
    <row r="95" spans="2:49" x14ac:dyDescent="0.25">
      <c r="B95" s="8"/>
      <c r="C95" s="20"/>
      <c r="G95" s="9" t="s">
        <v>264</v>
      </c>
      <c r="I95" s="13"/>
      <c r="J95" s="38">
        <f>J80-(J93+J94)</f>
        <v>0.24872248797308316</v>
      </c>
      <c r="K95" s="38">
        <f t="shared" ref="K95:N95" si="40">K80-(K93+K94)</f>
        <v>0.50359454446247298</v>
      </c>
      <c r="L95" s="38">
        <f t="shared" si="40"/>
        <v>0.76476821520094518</v>
      </c>
      <c r="M95" s="38">
        <f t="shared" si="40"/>
        <v>1.0323993051939055</v>
      </c>
      <c r="N95" s="38">
        <f t="shared" si="40"/>
        <v>1.3066474716660395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8">
        <v>0</v>
      </c>
      <c r="AQ95" s="38">
        <v>0</v>
      </c>
      <c r="AR95" s="38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</row>
    <row r="96" spans="2:49" x14ac:dyDescent="0.25">
      <c r="B96" s="8"/>
      <c r="I96" s="13"/>
    </row>
    <row r="97" spans="2:49" x14ac:dyDescent="0.25">
      <c r="B97" s="8"/>
      <c r="G97" s="9" t="s">
        <v>265</v>
      </c>
      <c r="I97" s="13"/>
      <c r="J97" s="9">
        <f t="shared" ref="J97:AW97" si="41">J60</f>
        <v>2.7211842932691308</v>
      </c>
      <c r="K97" s="9">
        <f t="shared" si="41"/>
        <v>2.7211842932691308</v>
      </c>
      <c r="L97" s="9">
        <f t="shared" si="41"/>
        <v>2.7211842932691308</v>
      </c>
      <c r="M97" s="9">
        <f t="shared" si="41"/>
        <v>2.7211842932691308</v>
      </c>
      <c r="N97" s="9">
        <f t="shared" si="41"/>
        <v>2.7211842932691308</v>
      </c>
      <c r="O97" s="9">
        <f t="shared" si="41"/>
        <v>2.7211842932691308</v>
      </c>
      <c r="P97" s="9">
        <f t="shared" si="41"/>
        <v>2.7211842932691308</v>
      </c>
      <c r="Q97" s="9">
        <f t="shared" si="41"/>
        <v>2.7211842932691308</v>
      </c>
      <c r="R97" s="9">
        <f t="shared" si="41"/>
        <v>2.7211842932691308</v>
      </c>
      <c r="S97" s="9">
        <f t="shared" si="41"/>
        <v>2.7211842932691308</v>
      </c>
      <c r="T97" s="9">
        <f t="shared" si="41"/>
        <v>4.627760237216533</v>
      </c>
      <c r="U97" s="9">
        <f t="shared" si="41"/>
        <v>4.6277602372165374</v>
      </c>
      <c r="V97" s="9">
        <f t="shared" si="41"/>
        <v>4.6277602372165294</v>
      </c>
      <c r="W97" s="9">
        <f t="shared" si="41"/>
        <v>4.627760237216533</v>
      </c>
      <c r="X97" s="9">
        <f t="shared" si="41"/>
        <v>4.6277602372165356</v>
      </c>
      <c r="Y97" s="9">
        <f t="shared" si="41"/>
        <v>4.6277602372165374</v>
      </c>
      <c r="Z97" s="9">
        <f t="shared" si="41"/>
        <v>4.6277602372165338</v>
      </c>
      <c r="AA97" s="9">
        <f t="shared" si="41"/>
        <v>4.6277602372165321</v>
      </c>
      <c r="AB97" s="9">
        <f t="shared" si="41"/>
        <v>4.6277602372165374</v>
      </c>
      <c r="AC97" s="9">
        <f t="shared" si="41"/>
        <v>4.6277602372165365</v>
      </c>
      <c r="AD97" s="9">
        <f t="shared" si="41"/>
        <v>4.6277602372165321</v>
      </c>
      <c r="AE97" s="9">
        <f t="shared" si="41"/>
        <v>4.6277602372165321</v>
      </c>
      <c r="AF97" s="9">
        <f t="shared" si="41"/>
        <v>4.6277602372165338</v>
      </c>
      <c r="AG97" s="9">
        <f t="shared" si="41"/>
        <v>4.6277602372165285</v>
      </c>
      <c r="AH97" s="9">
        <f t="shared" si="41"/>
        <v>4.6277602372165294</v>
      </c>
      <c r="AI97" s="9">
        <f t="shared" si="41"/>
        <v>4.6277602372165365</v>
      </c>
      <c r="AJ97" s="9">
        <f t="shared" si="41"/>
        <v>4.6277602372165347</v>
      </c>
      <c r="AK97" s="9">
        <f t="shared" si="41"/>
        <v>4.6277602372165356</v>
      </c>
      <c r="AL97" s="9">
        <f t="shared" si="41"/>
        <v>4.6277602372165356</v>
      </c>
      <c r="AM97" s="9">
        <f t="shared" si="41"/>
        <v>4.6277602372165392</v>
      </c>
      <c r="AN97" s="9">
        <f t="shared" si="41"/>
        <v>4.6277602372165392</v>
      </c>
      <c r="AO97" s="9">
        <f t="shared" si="41"/>
        <v>4.6277602372165392</v>
      </c>
      <c r="AP97" s="9">
        <f t="shared" si="41"/>
        <v>4.627760237216541</v>
      </c>
      <c r="AQ97" s="9">
        <f t="shared" si="41"/>
        <v>4.6277602372165401</v>
      </c>
      <c r="AR97" s="9">
        <f t="shared" si="41"/>
        <v>4.6277602372165347</v>
      </c>
      <c r="AS97" s="9">
        <f t="shared" si="41"/>
        <v>4.6277602372165374</v>
      </c>
      <c r="AT97" s="9">
        <f t="shared" si="41"/>
        <v>4.6277602372165356</v>
      </c>
      <c r="AU97" s="9">
        <f t="shared" si="41"/>
        <v>4.6277602372165365</v>
      </c>
      <c r="AV97" s="9">
        <f t="shared" si="41"/>
        <v>4.6277602372165374</v>
      </c>
      <c r="AW97" s="9">
        <f t="shared" si="41"/>
        <v>4.6277602372165383</v>
      </c>
    </row>
    <row r="98" spans="2:49" x14ac:dyDescent="0.25">
      <c r="B98" s="8"/>
      <c r="G98" s="9" t="s">
        <v>266</v>
      </c>
      <c r="I98" s="13"/>
      <c r="J98" s="9">
        <f t="shared" ref="J98:AW98" si="42">J86</f>
        <v>1.0811842932691313</v>
      </c>
      <c r="K98" s="9">
        <f t="shared" si="42"/>
        <v>1.0811842932691313</v>
      </c>
      <c r="L98" s="9">
        <f t="shared" si="42"/>
        <v>1.0811842932691313</v>
      </c>
      <c r="M98" s="9">
        <f t="shared" si="42"/>
        <v>1.0811842932691313</v>
      </c>
      <c r="N98" s="9">
        <f t="shared" si="42"/>
        <v>1.0811842932691313</v>
      </c>
      <c r="O98" s="9">
        <f t="shared" si="42"/>
        <v>2.7211842932691308</v>
      </c>
      <c r="P98" s="9">
        <f t="shared" si="42"/>
        <v>2.7211842932691308</v>
      </c>
      <c r="Q98" s="9">
        <f t="shared" si="42"/>
        <v>2.7211842932691308</v>
      </c>
      <c r="R98" s="9">
        <f t="shared" si="42"/>
        <v>2.7211842932691308</v>
      </c>
      <c r="S98" s="9">
        <f t="shared" si="42"/>
        <v>2.7211842932691308</v>
      </c>
      <c r="T98" s="9">
        <f t="shared" si="42"/>
        <v>4.627760237216533</v>
      </c>
      <c r="U98" s="9">
        <f t="shared" si="42"/>
        <v>4.6277602372165374</v>
      </c>
      <c r="V98" s="9">
        <f t="shared" si="42"/>
        <v>4.6277602372165294</v>
      </c>
      <c r="W98" s="9">
        <f t="shared" si="42"/>
        <v>4.627760237216533</v>
      </c>
      <c r="X98" s="9">
        <f t="shared" si="42"/>
        <v>4.6277602372165356</v>
      </c>
      <c r="Y98" s="9">
        <f t="shared" si="42"/>
        <v>4.6277602372165374</v>
      </c>
      <c r="Z98" s="9">
        <f t="shared" si="42"/>
        <v>4.6277602372165338</v>
      </c>
      <c r="AA98" s="9">
        <f t="shared" si="42"/>
        <v>4.6277602372165321</v>
      </c>
      <c r="AB98" s="9">
        <f t="shared" si="42"/>
        <v>4.6277602372165374</v>
      </c>
      <c r="AC98" s="9">
        <f t="shared" si="42"/>
        <v>4.6277602372165365</v>
      </c>
      <c r="AD98" s="9">
        <f t="shared" si="42"/>
        <v>4.6277602372165321</v>
      </c>
      <c r="AE98" s="9">
        <f t="shared" si="42"/>
        <v>4.6277602372165321</v>
      </c>
      <c r="AF98" s="9">
        <f t="shared" si="42"/>
        <v>4.6277602372165338</v>
      </c>
      <c r="AG98" s="9">
        <f t="shared" si="42"/>
        <v>4.6277602372165285</v>
      </c>
      <c r="AH98" s="9">
        <f t="shared" si="42"/>
        <v>4.6277602372165294</v>
      </c>
      <c r="AI98" s="9">
        <f t="shared" si="42"/>
        <v>4.6277602372165365</v>
      </c>
      <c r="AJ98" s="9">
        <f t="shared" si="42"/>
        <v>4.6277602372165347</v>
      </c>
      <c r="AK98" s="9">
        <f t="shared" si="42"/>
        <v>4.6277602372165356</v>
      </c>
      <c r="AL98" s="9">
        <f t="shared" si="42"/>
        <v>4.6277602372165356</v>
      </c>
      <c r="AM98" s="9">
        <f t="shared" si="42"/>
        <v>4.6277602372165392</v>
      </c>
      <c r="AN98" s="9">
        <f t="shared" si="42"/>
        <v>4.6277602372165392</v>
      </c>
      <c r="AO98" s="9">
        <f t="shared" si="42"/>
        <v>4.6277602372165392</v>
      </c>
      <c r="AP98" s="9">
        <f t="shared" si="42"/>
        <v>4.627760237216541</v>
      </c>
      <c r="AQ98" s="9">
        <f t="shared" si="42"/>
        <v>4.6277602372165401</v>
      </c>
      <c r="AR98" s="9">
        <f t="shared" si="42"/>
        <v>4.6277602372165347</v>
      </c>
      <c r="AS98" s="9">
        <f t="shared" si="42"/>
        <v>4.6277602372165374</v>
      </c>
      <c r="AT98" s="9">
        <f t="shared" si="42"/>
        <v>4.6277602372165356</v>
      </c>
      <c r="AU98" s="9">
        <f t="shared" si="42"/>
        <v>4.6277602372165365</v>
      </c>
      <c r="AV98" s="9">
        <f t="shared" si="42"/>
        <v>4.6277602372165374</v>
      </c>
      <c r="AW98" s="9">
        <f t="shared" si="42"/>
        <v>4.6277602372165383</v>
      </c>
    </row>
    <row r="99" spans="2:49" x14ac:dyDescent="0.25">
      <c r="B99" s="8"/>
      <c r="I99" s="13"/>
    </row>
    <row r="100" spans="2:49" x14ac:dyDescent="0.25">
      <c r="B100" s="8"/>
      <c r="G100" s="16" t="s">
        <v>299</v>
      </c>
      <c r="I100" s="13"/>
      <c r="J100" s="27">
        <f>1</f>
        <v>1</v>
      </c>
      <c r="K100" s="27">
        <f>J100+1</f>
        <v>2</v>
      </c>
      <c r="L100" s="27">
        <f t="shared" ref="L100" si="43">K100+1</f>
        <v>3</v>
      </c>
      <c r="M100" s="27">
        <f t="shared" ref="M100" si="44">L100+1</f>
        <v>4</v>
      </c>
      <c r="N100" s="27">
        <f t="shared" ref="N100" si="45">M100+1</f>
        <v>5</v>
      </c>
      <c r="O100" s="27">
        <f t="shared" ref="O100" si="46">N100+1</f>
        <v>6</v>
      </c>
      <c r="P100" s="27">
        <f t="shared" ref="P100" si="47">O100+1</f>
        <v>7</v>
      </c>
      <c r="Q100" s="27">
        <f t="shared" ref="Q100" si="48">P100+1</f>
        <v>8</v>
      </c>
      <c r="R100" s="27">
        <f t="shared" ref="R100" si="49">Q100+1</f>
        <v>9</v>
      </c>
      <c r="S100" s="27">
        <f t="shared" ref="S100" si="50">R100+1</f>
        <v>10</v>
      </c>
      <c r="T100" s="27">
        <f t="shared" ref="T100" si="51">S100+1</f>
        <v>11</v>
      </c>
      <c r="U100" s="27">
        <f t="shared" ref="U100" si="52">T100+1</f>
        <v>12</v>
      </c>
      <c r="V100" s="27">
        <f t="shared" ref="V100" si="53">U100+1</f>
        <v>13</v>
      </c>
      <c r="W100" s="27">
        <f t="shared" ref="W100" si="54">V100+1</f>
        <v>14</v>
      </c>
      <c r="X100" s="27">
        <f t="shared" ref="X100" si="55">W100+1</f>
        <v>15</v>
      </c>
      <c r="Y100" s="27">
        <f t="shared" ref="Y100" si="56">X100+1</f>
        <v>16</v>
      </c>
      <c r="Z100" s="27">
        <f t="shared" ref="Z100" si="57">Y100+1</f>
        <v>17</v>
      </c>
      <c r="AA100" s="27">
        <f t="shared" ref="AA100" si="58">Z100+1</f>
        <v>18</v>
      </c>
      <c r="AB100" s="27">
        <f t="shared" ref="AB100" si="59">AA100+1</f>
        <v>19</v>
      </c>
      <c r="AC100" s="27">
        <f t="shared" ref="AC100" si="60">AB100+1</f>
        <v>20</v>
      </c>
      <c r="AD100" s="27">
        <f t="shared" ref="AD100" si="61">AC100+1</f>
        <v>21</v>
      </c>
      <c r="AE100" s="27">
        <f t="shared" ref="AE100" si="62">AD100+1</f>
        <v>22</v>
      </c>
      <c r="AF100" s="27">
        <f t="shared" ref="AF100" si="63">AE100+1</f>
        <v>23</v>
      </c>
      <c r="AG100" s="27">
        <f t="shared" ref="AG100" si="64">AF100+1</f>
        <v>24</v>
      </c>
      <c r="AH100" s="27">
        <f t="shared" ref="AH100" si="65">AG100+1</f>
        <v>25</v>
      </c>
      <c r="AI100" s="27">
        <f t="shared" ref="AI100" si="66">AH100+1</f>
        <v>26</v>
      </c>
      <c r="AJ100" s="27">
        <f t="shared" ref="AJ100" si="67">AI100+1</f>
        <v>27</v>
      </c>
      <c r="AK100" s="27">
        <f t="shared" ref="AK100" si="68">AJ100+1</f>
        <v>28</v>
      </c>
      <c r="AL100" s="27">
        <f t="shared" ref="AL100" si="69">AK100+1</f>
        <v>29</v>
      </c>
      <c r="AM100" s="27">
        <f t="shared" ref="AM100" si="70">AL100+1</f>
        <v>30</v>
      </c>
      <c r="AN100" s="27">
        <f t="shared" ref="AN100" si="71">AM100+1</f>
        <v>31</v>
      </c>
      <c r="AO100" s="27">
        <f t="shared" ref="AO100" si="72">AN100+1</f>
        <v>32</v>
      </c>
      <c r="AP100" s="27">
        <f t="shared" ref="AP100" si="73">AO100+1</f>
        <v>33</v>
      </c>
      <c r="AQ100" s="27">
        <f t="shared" ref="AQ100" si="74">AP100+1</f>
        <v>34</v>
      </c>
      <c r="AR100" s="27">
        <f t="shared" ref="AR100" si="75">AQ100+1</f>
        <v>35</v>
      </c>
      <c r="AS100" s="27">
        <f t="shared" ref="AS100" si="76">AR100+1</f>
        <v>36</v>
      </c>
      <c r="AT100" s="27">
        <f t="shared" ref="AT100" si="77">AS100+1</f>
        <v>37</v>
      </c>
      <c r="AU100" s="27">
        <f t="shared" ref="AU100" si="78">AT100+1</f>
        <v>38</v>
      </c>
      <c r="AV100" s="27">
        <f t="shared" ref="AV100" si="79">AU100+1</f>
        <v>39</v>
      </c>
      <c r="AW100" s="27">
        <f t="shared" ref="AW100" si="80">AV100+1</f>
        <v>40</v>
      </c>
    </row>
    <row r="101" spans="2:49" x14ac:dyDescent="0.25">
      <c r="B101" s="8"/>
      <c r="I101" s="13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</row>
    <row r="102" spans="2:49" x14ac:dyDescent="0.25">
      <c r="B102" s="8"/>
      <c r="G102" s="9" t="s">
        <v>300</v>
      </c>
      <c r="I102" s="13">
        <f>SUM(J102:AW102)</f>
        <v>1</v>
      </c>
      <c r="J102" s="8">
        <f>J74/$I$74</f>
        <v>2.4872248798575437E-3</v>
      </c>
      <c r="K102" s="8">
        <f t="shared" ref="K102:AW102" si="81">K74/$I$74</f>
        <v>2.5487205650237435E-3</v>
      </c>
      <c r="L102" s="8">
        <f t="shared" si="81"/>
        <v>2.6117367075177774E-3</v>
      </c>
      <c r="M102" s="8">
        <f t="shared" si="81"/>
        <v>2.6763109000659487E-3</v>
      </c>
      <c r="N102" s="8">
        <f t="shared" si="81"/>
        <v>2.7424816648610553E-3</v>
      </c>
      <c r="O102" s="8">
        <f t="shared" si="81"/>
        <v>2.8102884765420517E-3</v>
      </c>
      <c r="P102" s="8">
        <f t="shared" si="81"/>
        <v>2.8797717857431426E-3</v>
      </c>
      <c r="Q102" s="8">
        <f t="shared" si="81"/>
        <v>2.9509730432253759E-3</v>
      </c>
      <c r="R102" s="8">
        <f t="shared" si="81"/>
        <v>3.0239347246036725E-3</v>
      </c>
      <c r="S102" s="8">
        <f t="shared" si="81"/>
        <v>3.0987003556866267E-3</v>
      </c>
      <c r="T102" s="8">
        <f t="shared" si="81"/>
        <v>2.224107397888692E-2</v>
      </c>
      <c r="U102" s="8">
        <f t="shared" si="81"/>
        <v>2.2790976038102491E-2</v>
      </c>
      <c r="V102" s="8">
        <f t="shared" si="81"/>
        <v>2.335447421569874E-2</v>
      </c>
      <c r="W102" s="8">
        <f t="shared" si="81"/>
        <v>2.3931904670509634E-2</v>
      </c>
      <c r="X102" s="8">
        <f t="shared" si="81"/>
        <v>2.4523611872767873E-2</v>
      </c>
      <c r="Y102" s="8">
        <f t="shared" si="81"/>
        <v>2.5129948809601069E-2</v>
      </c>
      <c r="Z102" s="8">
        <f t="shared" si="81"/>
        <v>2.5751277195608921E-2</v>
      </c>
      <c r="AA102" s="8">
        <f t="shared" si="81"/>
        <v>2.6387967688646222E-2</v>
      </c>
      <c r="AB102" s="8">
        <f t="shared" si="81"/>
        <v>2.7040400110941911E-2</v>
      </c>
      <c r="AC102" s="8">
        <f t="shared" si="81"/>
        <v>2.7708963675684192E-2</v>
      </c>
      <c r="AD102" s="8">
        <f t="shared" si="81"/>
        <v>2.8394057219208849E-2</v>
      </c>
      <c r="AE102" s="8">
        <f t="shared" si="81"/>
        <v>2.9096089438927608E-2</v>
      </c>
      <c r="AF102" s="8">
        <f t="shared" si="81"/>
        <v>2.9815479137139916E-2</v>
      </c>
      <c r="AG102" s="8">
        <f t="shared" si="81"/>
        <v>3.0552655470871666E-2</v>
      </c>
      <c r="AH102" s="8">
        <f t="shared" si="81"/>
        <v>3.1308058207892668E-2</v>
      </c>
      <c r="AI102" s="8">
        <f t="shared" si="81"/>
        <v>3.2082137989062683E-2</v>
      </c>
      <c r="AJ102" s="8">
        <f t="shared" si="81"/>
        <v>3.2875356597164701E-2</v>
      </c>
      <c r="AK102" s="8">
        <f t="shared" si="81"/>
        <v>3.3688187232384412E-2</v>
      </c>
      <c r="AL102" s="8">
        <f t="shared" si="81"/>
        <v>3.4521114794601737E-2</v>
      </c>
      <c r="AM102" s="8">
        <f t="shared" si="81"/>
        <v>3.5374636172660789E-2</v>
      </c>
      <c r="AN102" s="8">
        <f t="shared" si="81"/>
        <v>3.6249260540792277E-2</v>
      </c>
      <c r="AO102" s="8">
        <f t="shared" si="81"/>
        <v>3.7145509662365579E-2</v>
      </c>
      <c r="AP102" s="8">
        <f t="shared" si="81"/>
        <v>3.8063918201150133E-2</v>
      </c>
      <c r="AQ102" s="8">
        <f t="shared" si="81"/>
        <v>3.9005034040272703E-2</v>
      </c>
      <c r="AR102" s="8">
        <f t="shared" si="81"/>
        <v>3.99694186090611E-2</v>
      </c>
      <c r="AS102" s="8">
        <f t="shared" si="81"/>
        <v>4.0957647217969094E-2</v>
      </c>
      <c r="AT102" s="8">
        <f t="shared" si="81"/>
        <v>4.1970309401781224E-2</v>
      </c>
      <c r="AU102" s="8">
        <f t="shared" si="81"/>
        <v>4.3008009271304874E-2</v>
      </c>
      <c r="AV102" s="8">
        <f t="shared" si="81"/>
        <v>4.4071365873756083E-2</v>
      </c>
      <c r="AW102" s="8">
        <f t="shared" si="81"/>
        <v>4.5161013562056984E-2</v>
      </c>
    </row>
    <row r="103" spans="2:49" x14ac:dyDescent="0.25">
      <c r="B103" s="8"/>
      <c r="G103" s="20" t="s">
        <v>296</v>
      </c>
      <c r="I103" s="13">
        <f>SUM(J103:AW103)</f>
        <v>26.712101238991618</v>
      </c>
      <c r="J103" s="11">
        <f>J102*J100</f>
        <v>2.4872248798575437E-3</v>
      </c>
      <c r="K103" s="11">
        <f t="shared" ref="K103:AW103" si="82">K102*K100</f>
        <v>5.097441130047487E-3</v>
      </c>
      <c r="L103" s="11">
        <f t="shared" si="82"/>
        <v>7.8352101225533325E-3</v>
      </c>
      <c r="M103" s="11">
        <f t="shared" si="82"/>
        <v>1.0705243600263795E-2</v>
      </c>
      <c r="N103" s="11">
        <f t="shared" si="82"/>
        <v>1.3712408324305276E-2</v>
      </c>
      <c r="O103" s="11">
        <f t="shared" si="82"/>
        <v>1.686173085925231E-2</v>
      </c>
      <c r="P103" s="11">
        <f t="shared" si="82"/>
        <v>2.0158402500201997E-2</v>
      </c>
      <c r="Q103" s="11">
        <f t="shared" si="82"/>
        <v>2.3607784345803007E-2</v>
      </c>
      <c r="R103" s="11">
        <f t="shared" si="82"/>
        <v>2.7215412521433051E-2</v>
      </c>
      <c r="S103" s="11">
        <f t="shared" si="82"/>
        <v>3.0987003556866267E-2</v>
      </c>
      <c r="T103" s="11">
        <f t="shared" si="82"/>
        <v>0.2446518137677561</v>
      </c>
      <c r="U103" s="11">
        <f t="shared" si="82"/>
        <v>0.27349171245722992</v>
      </c>
      <c r="V103" s="11">
        <f t="shared" si="82"/>
        <v>0.30360816480408365</v>
      </c>
      <c r="W103" s="11">
        <f t="shared" si="82"/>
        <v>0.3350466653871349</v>
      </c>
      <c r="X103" s="11">
        <f t="shared" si="82"/>
        <v>0.3678541780915181</v>
      </c>
      <c r="Y103" s="11">
        <f t="shared" si="82"/>
        <v>0.40207918095361711</v>
      </c>
      <c r="Z103" s="11">
        <f t="shared" si="82"/>
        <v>0.43777171232535167</v>
      </c>
      <c r="AA103" s="11">
        <f t="shared" si="82"/>
        <v>0.47498341839563196</v>
      </c>
      <c r="AB103" s="11">
        <f t="shared" si="82"/>
        <v>0.51376760210789629</v>
      </c>
      <c r="AC103" s="11">
        <f t="shared" si="82"/>
        <v>0.5541792735136839</v>
      </c>
      <c r="AD103" s="11">
        <f t="shared" si="82"/>
        <v>0.59627520160338587</v>
      </c>
      <c r="AE103" s="11">
        <f t="shared" si="82"/>
        <v>0.64011396765640738</v>
      </c>
      <c r="AF103" s="11">
        <f t="shared" si="82"/>
        <v>0.6857560201542181</v>
      </c>
      <c r="AG103" s="11">
        <f t="shared" si="82"/>
        <v>0.73326373130092004</v>
      </c>
      <c r="AH103" s="11">
        <f t="shared" si="82"/>
        <v>0.78270145519731671</v>
      </c>
      <c r="AI103" s="11">
        <f t="shared" si="82"/>
        <v>0.83413558771562979</v>
      </c>
      <c r="AJ103" s="11">
        <f t="shared" si="82"/>
        <v>0.88763462812344696</v>
      </c>
      <c r="AK103" s="11">
        <f t="shared" si="82"/>
        <v>0.94326924250676347</v>
      </c>
      <c r="AL103" s="11">
        <f t="shared" si="82"/>
        <v>1.0011123290434503</v>
      </c>
      <c r="AM103" s="11">
        <f t="shared" si="82"/>
        <v>1.0612390851798237</v>
      </c>
      <c r="AN103" s="11">
        <f t="shared" si="82"/>
        <v>1.1237270767645606</v>
      </c>
      <c r="AO103" s="11">
        <f t="shared" si="82"/>
        <v>1.1886563091956985</v>
      </c>
      <c r="AP103" s="11">
        <f t="shared" si="82"/>
        <v>1.2561093006379545</v>
      </c>
      <c r="AQ103" s="11">
        <f t="shared" si="82"/>
        <v>1.3261711573692718</v>
      </c>
      <c r="AR103" s="11">
        <f t="shared" si="82"/>
        <v>1.3989296513171385</v>
      </c>
      <c r="AS103" s="11">
        <f t="shared" si="82"/>
        <v>1.4744752998468873</v>
      </c>
      <c r="AT103" s="11">
        <f t="shared" si="82"/>
        <v>1.5529014478659053</v>
      </c>
      <c r="AU103" s="11">
        <f t="shared" si="82"/>
        <v>1.6343043523095853</v>
      </c>
      <c r="AV103" s="11">
        <f t="shared" si="82"/>
        <v>1.7187832690764873</v>
      </c>
      <c r="AW103" s="11">
        <f t="shared" si="82"/>
        <v>1.8064405424822794</v>
      </c>
    </row>
    <row r="104" spans="2:49" x14ac:dyDescent="0.25">
      <c r="B104" s="8"/>
    </row>
    <row r="105" spans="2:49" x14ac:dyDescent="0.25">
      <c r="B105" s="8"/>
      <c r="G105" s="9" t="s">
        <v>301</v>
      </c>
      <c r="I105" s="30">
        <f>SUM(J105:AW105)</f>
        <v>0.98693352528267386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f t="shared" ref="O105:AW105" si="83">O102</f>
        <v>2.8102884765420517E-3</v>
      </c>
      <c r="P105" s="8">
        <f t="shared" si="83"/>
        <v>2.8797717857431426E-3</v>
      </c>
      <c r="Q105" s="8">
        <f t="shared" si="83"/>
        <v>2.9509730432253759E-3</v>
      </c>
      <c r="R105" s="8">
        <f t="shared" si="83"/>
        <v>3.0239347246036725E-3</v>
      </c>
      <c r="S105" s="8">
        <f t="shared" si="83"/>
        <v>3.0987003556866267E-3</v>
      </c>
      <c r="T105" s="8">
        <f t="shared" si="83"/>
        <v>2.224107397888692E-2</v>
      </c>
      <c r="U105" s="8">
        <f t="shared" si="83"/>
        <v>2.2790976038102491E-2</v>
      </c>
      <c r="V105" s="8">
        <f t="shared" si="83"/>
        <v>2.335447421569874E-2</v>
      </c>
      <c r="W105" s="8">
        <f t="shared" si="83"/>
        <v>2.3931904670509634E-2</v>
      </c>
      <c r="X105" s="8">
        <f t="shared" si="83"/>
        <v>2.4523611872767873E-2</v>
      </c>
      <c r="Y105" s="8">
        <f t="shared" si="83"/>
        <v>2.5129948809601069E-2</v>
      </c>
      <c r="Z105" s="8">
        <f t="shared" si="83"/>
        <v>2.5751277195608921E-2</v>
      </c>
      <c r="AA105" s="8">
        <f t="shared" si="83"/>
        <v>2.6387967688646222E-2</v>
      </c>
      <c r="AB105" s="8">
        <f t="shared" si="83"/>
        <v>2.7040400110941911E-2</v>
      </c>
      <c r="AC105" s="8">
        <f t="shared" si="83"/>
        <v>2.7708963675684192E-2</v>
      </c>
      <c r="AD105" s="8">
        <f t="shared" si="83"/>
        <v>2.8394057219208849E-2</v>
      </c>
      <c r="AE105" s="8">
        <f t="shared" si="83"/>
        <v>2.9096089438927608E-2</v>
      </c>
      <c r="AF105" s="8">
        <f t="shared" si="83"/>
        <v>2.9815479137139916E-2</v>
      </c>
      <c r="AG105" s="8">
        <f t="shared" si="83"/>
        <v>3.0552655470871666E-2</v>
      </c>
      <c r="AH105" s="8">
        <f t="shared" si="83"/>
        <v>3.1308058207892668E-2</v>
      </c>
      <c r="AI105" s="8">
        <f t="shared" si="83"/>
        <v>3.2082137989062683E-2</v>
      </c>
      <c r="AJ105" s="8">
        <f t="shared" si="83"/>
        <v>3.2875356597164701E-2</v>
      </c>
      <c r="AK105" s="8">
        <f t="shared" si="83"/>
        <v>3.3688187232384412E-2</v>
      </c>
      <c r="AL105" s="8">
        <f t="shared" si="83"/>
        <v>3.4521114794601737E-2</v>
      </c>
      <c r="AM105" s="8">
        <f t="shared" si="83"/>
        <v>3.5374636172660789E-2</v>
      </c>
      <c r="AN105" s="8">
        <f t="shared" si="83"/>
        <v>3.6249260540792277E-2</v>
      </c>
      <c r="AO105" s="8">
        <f t="shared" si="83"/>
        <v>3.7145509662365579E-2</v>
      </c>
      <c r="AP105" s="8">
        <f t="shared" si="83"/>
        <v>3.8063918201150133E-2</v>
      </c>
      <c r="AQ105" s="8">
        <f t="shared" si="83"/>
        <v>3.9005034040272703E-2</v>
      </c>
      <c r="AR105" s="8">
        <f t="shared" si="83"/>
        <v>3.99694186090611E-2</v>
      </c>
      <c r="AS105" s="8">
        <f t="shared" si="83"/>
        <v>4.0957647217969094E-2</v>
      </c>
      <c r="AT105" s="8">
        <f t="shared" si="83"/>
        <v>4.1970309401781224E-2</v>
      </c>
      <c r="AU105" s="8">
        <f t="shared" si="83"/>
        <v>4.3008009271304874E-2</v>
      </c>
      <c r="AV105" s="8">
        <f t="shared" si="83"/>
        <v>4.4071365873756083E-2</v>
      </c>
      <c r="AW105" s="8">
        <f t="shared" si="83"/>
        <v>4.5161013562056984E-2</v>
      </c>
    </row>
    <row r="106" spans="2:49" x14ac:dyDescent="0.25">
      <c r="B106" s="8"/>
      <c r="G106" s="9" t="s">
        <v>302</v>
      </c>
      <c r="H106" s="80">
        <v>0.99701200588034899</v>
      </c>
      <c r="I106" s="30">
        <f>SUM(J106:AW106)</f>
        <v>0.91057593886948174</v>
      </c>
      <c r="J106" s="8">
        <f>J105*($H$106^J100)</f>
        <v>0</v>
      </c>
      <c r="K106" s="8">
        <f t="shared" ref="K106:AW106" si="84">K105*($H$106^K100)</f>
        <v>0</v>
      </c>
      <c r="L106" s="8">
        <f t="shared" si="84"/>
        <v>0</v>
      </c>
      <c r="M106" s="8">
        <f t="shared" si="84"/>
        <v>0</v>
      </c>
      <c r="N106" s="8">
        <f t="shared" si="84"/>
        <v>0</v>
      </c>
      <c r="O106" s="8">
        <f t="shared" si="84"/>
        <v>2.7602805862562813E-3</v>
      </c>
      <c r="P106" s="8">
        <f t="shared" si="84"/>
        <v>2.8200758460243743E-3</v>
      </c>
      <c r="Q106" s="8">
        <f t="shared" si="84"/>
        <v>2.8811664353719244E-3</v>
      </c>
      <c r="R106" s="8">
        <f t="shared" si="84"/>
        <v>2.9435804146956276E-3</v>
      </c>
      <c r="S106" s="8">
        <f t="shared" si="84"/>
        <v>3.0073464522577626E-3</v>
      </c>
      <c r="T106" s="8">
        <f t="shared" si="84"/>
        <v>2.1520879871572002E-2</v>
      </c>
      <c r="U106" s="8">
        <f t="shared" si="84"/>
        <v>2.1987081245724613E-2</v>
      </c>
      <c r="V106" s="8">
        <f t="shared" si="84"/>
        <v>2.2463381822259262E-2</v>
      </c>
      <c r="W106" s="8">
        <f t="shared" si="84"/>
        <v>2.2950000377641243E-2</v>
      </c>
      <c r="X106" s="8">
        <f t="shared" si="84"/>
        <v>2.3447160427635023E-2</v>
      </c>
      <c r="Y106" s="8">
        <f t="shared" si="84"/>
        <v>2.3955090329970469E-2</v>
      </c>
      <c r="Z106" s="8">
        <f t="shared" si="84"/>
        <v>2.4474023389233334E-2</v>
      </c>
      <c r="AA106" s="8">
        <f t="shared" si="84"/>
        <v>2.5004197964027357E-2</v>
      </c>
      <c r="AB106" s="8">
        <f t="shared" si="84"/>
        <v>2.5545857576458622E-2</v>
      </c>
      <c r="AC106" s="8">
        <f t="shared" si="84"/>
        <v>2.6099251023990716E-2</v>
      </c>
      <c r="AD106" s="8">
        <f t="shared" si="84"/>
        <v>2.6664632493723851E-2</v>
      </c>
      <c r="AE106" s="8">
        <f t="shared" si="84"/>
        <v>2.7242261679148963E-2</v>
      </c>
      <c r="AF106" s="8">
        <f t="shared" si="84"/>
        <v>2.7832403899431646E-2</v>
      </c>
      <c r="AG106" s="8">
        <f t="shared" si="84"/>
        <v>2.8435330221279004E-2</v>
      </c>
      <c r="AH106" s="8">
        <f t="shared" si="84"/>
        <v>2.9051317583447974E-2</v>
      </c>
      <c r="AI106" s="8">
        <f t="shared" si="84"/>
        <v>2.9680648923949504E-2</v>
      </c>
      <c r="AJ106" s="8">
        <f t="shared" si="84"/>
        <v>3.032361331000917E-2</v>
      </c>
      <c r="AK106" s="8">
        <f t="shared" si="84"/>
        <v>3.0980506070842476E-2</v>
      </c>
      <c r="AL106" s="8">
        <f t="shared" si="84"/>
        <v>3.1651628933307314E-2</v>
      </c>
      <c r="AM106" s="8">
        <f t="shared" si="84"/>
        <v>3.2337290160494039E-2</v>
      </c>
      <c r="AN106" s="8">
        <f t="shared" si="84"/>
        <v>3.3037804693318032E-2</v>
      </c>
      <c r="AO106" s="8">
        <f t="shared" si="84"/>
        <v>3.3753494295180306E-2</v>
      </c>
      <c r="AP106" s="8">
        <f t="shared" si="84"/>
        <v>3.4484687699761006E-2</v>
      </c>
      <c r="AQ106" s="8">
        <f t="shared" si="84"/>
        <v>3.5231720762014668E-2</v>
      </c>
      <c r="AR106" s="8">
        <f t="shared" si="84"/>
        <v>3.5994936612436718E-2</v>
      </c>
      <c r="AS106" s="8">
        <f t="shared" si="84"/>
        <v>3.6774685814671873E-2</v>
      </c>
      <c r="AT106" s="8">
        <f t="shared" si="84"/>
        <v>3.7571326526535977E-2</v>
      </c>
      <c r="AU106" s="8">
        <f t="shared" si="84"/>
        <v>3.8385224664527415E-2</v>
      </c>
      <c r="AV106" s="8">
        <f t="shared" si="84"/>
        <v>3.9216754071900756E-2</v>
      </c>
      <c r="AW106" s="8">
        <f t="shared" si="84"/>
        <v>4.006629669038253E-2</v>
      </c>
    </row>
    <row r="107" spans="2:49" x14ac:dyDescent="0.25">
      <c r="B107" s="8"/>
      <c r="G107" s="9" t="s">
        <v>303</v>
      </c>
      <c r="H107" s="36">
        <f>I107-I103</f>
        <v>8.095687989796474E-2</v>
      </c>
      <c r="I107" s="13">
        <f>SUM(J107:AW107)</f>
        <v>26.793058118889583</v>
      </c>
      <c r="J107" s="11">
        <f>(J106/$I$106)*J100</f>
        <v>0</v>
      </c>
      <c r="K107" s="11">
        <f t="shared" ref="K107:AW107" si="85">(K106/$I$106)*K100</f>
        <v>0</v>
      </c>
      <c r="L107" s="11">
        <f t="shared" si="85"/>
        <v>0</v>
      </c>
      <c r="M107" s="11">
        <f t="shared" si="85"/>
        <v>0</v>
      </c>
      <c r="N107" s="11">
        <f t="shared" si="85"/>
        <v>0</v>
      </c>
      <c r="O107" s="11">
        <f t="shared" si="85"/>
        <v>1.8188140945278777E-2</v>
      </c>
      <c r="P107" s="11">
        <f t="shared" si="85"/>
        <v>2.167917037944064E-2</v>
      </c>
      <c r="Q107" s="11">
        <f t="shared" si="85"/>
        <v>2.5312915155206173E-2</v>
      </c>
      <c r="R107" s="11">
        <f t="shared" si="85"/>
        <v>2.909392023377189E-2</v>
      </c>
      <c r="S107" s="11">
        <f t="shared" si="85"/>
        <v>3.3026860516339906E-2</v>
      </c>
      <c r="T107" s="11">
        <f t="shared" si="85"/>
        <v>0.25997796392599815</v>
      </c>
      <c r="U107" s="11">
        <f t="shared" si="85"/>
        <v>0.28975614628722779</v>
      </c>
      <c r="V107" s="11">
        <f t="shared" si="85"/>
        <v>0.3207024820488123</v>
      </c>
      <c r="W107" s="11">
        <f t="shared" si="85"/>
        <v>0.35285360788896403</v>
      </c>
      <c r="X107" s="11">
        <f t="shared" si="85"/>
        <v>0.38624719960334652</v>
      </c>
      <c r="Y107" s="11">
        <f t="shared" si="85"/>
        <v>0.42092199993268825</v>
      </c>
      <c r="Z107" s="11">
        <f t="shared" si="85"/>
        <v>0.45691784710841432</v>
      </c>
      <c r="AA107" s="11">
        <f t="shared" si="85"/>
        <v>0.49427570413433075</v>
      </c>
      <c r="AB107" s="11">
        <f t="shared" si="85"/>
        <v>0.53303768882288138</v>
      </c>
      <c r="AC107" s="11">
        <f t="shared" si="85"/>
        <v>0.57324710460489503</v>
      </c>
      <c r="AD107" s="11">
        <f t="shared" si="85"/>
        <v>0.61494847213227632</v>
      </c>
      <c r="AE107" s="11">
        <f t="shared" si="85"/>
        <v>0.65818756169350379</v>
      </c>
      <c r="AF107" s="11">
        <f t="shared" si="85"/>
        <v>0.70301142646234982</v>
      </c>
      <c r="AG107" s="11">
        <f t="shared" si="85"/>
        <v>0.7494684366006682</v>
      </c>
      <c r="AH107" s="11">
        <f t="shared" si="85"/>
        <v>0.79760831423671275</v>
      </c>
      <c r="AI107" s="11">
        <f t="shared" si="85"/>
        <v>0.8474821693408473</v>
      </c>
      <c r="AJ107" s="11">
        <f t="shared" si="85"/>
        <v>0.89914253652116549</v>
      </c>
      <c r="AK107" s="11">
        <f t="shared" si="85"/>
        <v>0.95264341276200437</v>
      </c>
      <c r="AL107" s="11">
        <f t="shared" si="85"/>
        <v>1.0080402961289754</v>
      </c>
      <c r="AM107" s="11">
        <f t="shared" si="85"/>
        <v>1.0653902254646266</v>
      </c>
      <c r="AN107" s="11">
        <f t="shared" si="85"/>
        <v>1.1247518210995247</v>
      </c>
      <c r="AO107" s="11">
        <f t="shared" si="85"/>
        <v>1.1861853266041424</v>
      </c>
      <c r="AP107" s="11">
        <f t="shared" si="85"/>
        <v>1.2497526516074886</v>
      </c>
      <c r="AQ107" s="11">
        <f t="shared" si="85"/>
        <v>1.3155174157091336</v>
      </c>
      <c r="AR107" s="11">
        <f t="shared" si="85"/>
        <v>1.3835449935119173</v>
      </c>
      <c r="AS107" s="11">
        <f t="shared" si="85"/>
        <v>1.4539025608032765</v>
      </c>
      <c r="AT107" s="11">
        <f t="shared" si="85"/>
        <v>1.5266591419137949</v>
      </c>
      <c r="AU107" s="11">
        <f t="shared" si="85"/>
        <v>1.6018856582823864</v>
      </c>
      <c r="AV107" s="11">
        <f t="shared" si="85"/>
        <v>1.6796549782580574</v>
      </c>
      <c r="AW107" s="11">
        <f t="shared" si="85"/>
        <v>1.7600419681691357</v>
      </c>
    </row>
    <row r="108" spans="2:49" x14ac:dyDescent="0.25">
      <c r="B108" s="8"/>
      <c r="G108" s="9" t="s">
        <v>304</v>
      </c>
      <c r="I108" s="13">
        <f>SUM(J108:AW108)</f>
        <v>1</v>
      </c>
      <c r="J108" s="8">
        <f>J106/$I$106</f>
        <v>0</v>
      </c>
      <c r="K108" s="8">
        <f t="shared" ref="K108:AW108" si="86">K106/$I$106</f>
        <v>0</v>
      </c>
      <c r="L108" s="8">
        <f t="shared" si="86"/>
        <v>0</v>
      </c>
      <c r="M108" s="8">
        <f t="shared" si="86"/>
        <v>0</v>
      </c>
      <c r="N108" s="8">
        <f t="shared" si="86"/>
        <v>0</v>
      </c>
      <c r="O108" s="8">
        <f t="shared" si="86"/>
        <v>3.0313568242131298E-3</v>
      </c>
      <c r="P108" s="8">
        <f t="shared" si="86"/>
        <v>3.0970243399200915E-3</v>
      </c>
      <c r="Q108" s="8">
        <f t="shared" si="86"/>
        <v>3.1641143944007716E-3</v>
      </c>
      <c r="R108" s="8">
        <f t="shared" si="86"/>
        <v>3.2326578037524321E-3</v>
      </c>
      <c r="S108" s="8">
        <f t="shared" si="86"/>
        <v>3.3026860516339905E-3</v>
      </c>
      <c r="T108" s="8">
        <f t="shared" si="86"/>
        <v>2.3634360356908923E-2</v>
      </c>
      <c r="U108" s="8">
        <f t="shared" si="86"/>
        <v>2.4146345523935651E-2</v>
      </c>
      <c r="V108" s="8">
        <f t="shared" si="86"/>
        <v>2.4669421696062486E-2</v>
      </c>
      <c r="W108" s="8">
        <f t="shared" si="86"/>
        <v>2.5203829134926001E-2</v>
      </c>
      <c r="X108" s="8">
        <f t="shared" si="86"/>
        <v>2.5749813306889767E-2</v>
      </c>
      <c r="Y108" s="8">
        <f t="shared" si="86"/>
        <v>2.6307624995793016E-2</v>
      </c>
      <c r="Z108" s="8">
        <f t="shared" si="86"/>
        <v>2.687752041814202E-2</v>
      </c>
      <c r="AA108" s="8">
        <f t="shared" si="86"/>
        <v>2.7459761340796154E-2</v>
      </c>
      <c r="AB108" s="8">
        <f t="shared" si="86"/>
        <v>2.805461520120428E-2</v>
      </c>
      <c r="AC108" s="8">
        <f t="shared" si="86"/>
        <v>2.8662355230244754E-2</v>
      </c>
      <c r="AD108" s="8">
        <f t="shared" si="86"/>
        <v>2.9283260577727444E-2</v>
      </c>
      <c r="AE108" s="8">
        <f t="shared" si="86"/>
        <v>2.991761644061381E-2</v>
      </c>
      <c r="AF108" s="8">
        <f t="shared" si="86"/>
        <v>3.0565714194015211E-2</v>
      </c>
      <c r="AG108" s="8">
        <f t="shared" si="86"/>
        <v>3.1227851525027842E-2</v>
      </c>
      <c r="AH108" s="8">
        <f t="shared" si="86"/>
        <v>3.1904332569468508E-2</v>
      </c>
      <c r="AI108" s="8">
        <f t="shared" si="86"/>
        <v>3.2595468051571048E-2</v>
      </c>
      <c r="AJ108" s="8">
        <f t="shared" si="86"/>
        <v>3.3301575426709834E-2</v>
      </c>
      <c r="AK108" s="8">
        <f t="shared" si="86"/>
        <v>3.4022979027214441E-2</v>
      </c>
      <c r="AL108" s="8">
        <f t="shared" si="86"/>
        <v>3.4760010211343978E-2</v>
      </c>
      <c r="AM108" s="8">
        <f t="shared" si="86"/>
        <v>3.5513007515487555E-2</v>
      </c>
      <c r="AN108" s="8">
        <f t="shared" si="86"/>
        <v>3.6282316809662082E-2</v>
      </c>
      <c r="AO108" s="8">
        <f t="shared" si="86"/>
        <v>3.7068291456379451E-2</v>
      </c>
      <c r="AP108" s="8">
        <f t="shared" si="86"/>
        <v>3.7871292472954197E-2</v>
      </c>
      <c r="AQ108" s="8">
        <f t="shared" si="86"/>
        <v>3.8691688697327462E-2</v>
      </c>
      <c r="AR108" s="8">
        <f t="shared" si="86"/>
        <v>3.9529856957483352E-2</v>
      </c>
      <c r="AS108" s="8">
        <f t="shared" si="86"/>
        <v>4.0386182244535461E-2</v>
      </c>
      <c r="AT108" s="8">
        <f t="shared" si="86"/>
        <v>4.1261057889562025E-2</v>
      </c>
      <c r="AU108" s="8">
        <f t="shared" si="86"/>
        <v>4.2154885744273327E-2</v>
      </c>
      <c r="AV108" s="8">
        <f t="shared" si="86"/>
        <v>4.3068076365591214E-2</v>
      </c>
      <c r="AW108" s="8">
        <f t="shared" si="86"/>
        <v>4.4001049204228392E-2</v>
      </c>
    </row>
    <row r="109" spans="2:49" x14ac:dyDescent="0.25">
      <c r="B109" s="8"/>
      <c r="G109" s="20"/>
    </row>
    <row r="110" spans="2:49" x14ac:dyDescent="0.25">
      <c r="B110" s="8"/>
      <c r="G110" s="16" t="s">
        <v>332</v>
      </c>
    </row>
    <row r="111" spans="2:49" x14ac:dyDescent="0.25">
      <c r="B111" s="8"/>
    </row>
    <row r="112" spans="2:49" x14ac:dyDescent="0.25">
      <c r="B112" s="8"/>
      <c r="G112" s="111" t="s">
        <v>333</v>
      </c>
      <c r="I112" s="9">
        <f>NPV($C$14,J112:AW112)</f>
        <v>55.62832327210424</v>
      </c>
      <c r="J112" s="9">
        <f>SUM(J29:J48)</f>
        <v>1.5369122881664439</v>
      </c>
      <c r="K112" s="9">
        <f t="shared" ref="K112:AW112" si="87">SUM(K29:K48)</f>
        <v>1.5369122881664439</v>
      </c>
      <c r="L112" s="9">
        <f t="shared" si="87"/>
        <v>1.5369122881664439</v>
      </c>
      <c r="M112" s="9">
        <f t="shared" si="87"/>
        <v>1.5369122881664439</v>
      </c>
      <c r="N112" s="9">
        <f t="shared" si="87"/>
        <v>1.5369122881664439</v>
      </c>
      <c r="O112" s="9">
        <f t="shared" si="87"/>
        <v>1.5369122881664439</v>
      </c>
      <c r="P112" s="9">
        <f t="shared" si="87"/>
        <v>1.5369122881664439</v>
      </c>
      <c r="Q112" s="9">
        <f t="shared" si="87"/>
        <v>1.5369122881664439</v>
      </c>
      <c r="R112" s="9">
        <f t="shared" si="87"/>
        <v>1.5369122881664439</v>
      </c>
      <c r="S112" s="9">
        <f t="shared" si="87"/>
        <v>1.5369122881664439</v>
      </c>
      <c r="T112" s="9">
        <f t="shared" si="87"/>
        <v>3.4434882321138458</v>
      </c>
      <c r="U112" s="9">
        <f t="shared" si="87"/>
        <v>3.4434882321138502</v>
      </c>
      <c r="V112" s="9">
        <f t="shared" si="87"/>
        <v>3.4434882321138423</v>
      </c>
      <c r="W112" s="9">
        <f t="shared" si="87"/>
        <v>3.4434882321138458</v>
      </c>
      <c r="X112" s="9">
        <f t="shared" si="87"/>
        <v>3.4434882321138485</v>
      </c>
      <c r="Y112" s="9">
        <f t="shared" si="87"/>
        <v>3.4434882321138502</v>
      </c>
      <c r="Z112" s="9">
        <f t="shared" si="87"/>
        <v>3.4434882321138467</v>
      </c>
      <c r="AA112" s="9">
        <f t="shared" si="87"/>
        <v>3.4434882321138449</v>
      </c>
      <c r="AB112" s="9">
        <f t="shared" si="87"/>
        <v>3.4434882321138502</v>
      </c>
      <c r="AC112" s="9">
        <f t="shared" si="87"/>
        <v>3.4434882321138494</v>
      </c>
      <c r="AD112" s="9">
        <f t="shared" si="87"/>
        <v>3.4434882321138449</v>
      </c>
      <c r="AE112" s="9">
        <f t="shared" si="87"/>
        <v>3.4434882321138449</v>
      </c>
      <c r="AF112" s="9">
        <f t="shared" si="87"/>
        <v>3.4434882321138467</v>
      </c>
      <c r="AG112" s="9">
        <f t="shared" si="87"/>
        <v>3.4434882321138414</v>
      </c>
      <c r="AH112" s="9">
        <f t="shared" si="87"/>
        <v>3.4434882321138423</v>
      </c>
      <c r="AI112" s="9">
        <f t="shared" si="87"/>
        <v>3.4434882321138494</v>
      </c>
      <c r="AJ112" s="9">
        <f t="shared" si="87"/>
        <v>3.4434882321138476</v>
      </c>
      <c r="AK112" s="9">
        <f t="shared" si="87"/>
        <v>3.4434882321138485</v>
      </c>
      <c r="AL112" s="9">
        <f t="shared" si="87"/>
        <v>3.4434882321138485</v>
      </c>
      <c r="AM112" s="9">
        <f t="shared" si="87"/>
        <v>3.443488232113852</v>
      </c>
      <c r="AN112" s="9">
        <f t="shared" si="87"/>
        <v>0</v>
      </c>
      <c r="AO112" s="9">
        <f t="shared" si="87"/>
        <v>0</v>
      </c>
      <c r="AP112" s="9">
        <f t="shared" si="87"/>
        <v>0</v>
      </c>
      <c r="AQ112" s="9">
        <f t="shared" si="87"/>
        <v>0</v>
      </c>
      <c r="AR112" s="9">
        <f t="shared" si="87"/>
        <v>0</v>
      </c>
      <c r="AS112" s="9">
        <f t="shared" si="87"/>
        <v>0</v>
      </c>
      <c r="AT112" s="9">
        <f t="shared" si="87"/>
        <v>0</v>
      </c>
      <c r="AU112" s="9">
        <f t="shared" si="87"/>
        <v>0</v>
      </c>
      <c r="AV112" s="9">
        <f t="shared" si="87"/>
        <v>0</v>
      </c>
      <c r="AW112" s="9">
        <f t="shared" si="87"/>
        <v>0</v>
      </c>
    </row>
    <row r="113" spans="2:49" x14ac:dyDescent="0.25">
      <c r="B113" s="8"/>
      <c r="G113" s="112"/>
    </row>
    <row r="114" spans="2:49" x14ac:dyDescent="0.25">
      <c r="B114" s="8"/>
      <c r="G114" s="111" t="s">
        <v>334</v>
      </c>
      <c r="I114" s="9">
        <f>NPV($C$14,J114:AW114)</f>
        <v>44.371676725977835</v>
      </c>
      <c r="J114" s="9">
        <f>SUM(J49:J58)</f>
        <v>1.1842720051026867</v>
      </c>
      <c r="K114" s="9">
        <f t="shared" ref="K114:AW114" si="88">SUM(K49:K58)</f>
        <v>1.1842720051026867</v>
      </c>
      <c r="L114" s="9">
        <f t="shared" si="88"/>
        <v>1.1842720051026867</v>
      </c>
      <c r="M114" s="9">
        <f t="shared" si="88"/>
        <v>1.1842720051026867</v>
      </c>
      <c r="N114" s="9">
        <f t="shared" si="88"/>
        <v>1.1842720051026867</v>
      </c>
      <c r="O114" s="9">
        <f t="shared" si="88"/>
        <v>1.1842720051026867</v>
      </c>
      <c r="P114" s="9">
        <f t="shared" si="88"/>
        <v>1.1842720051026867</v>
      </c>
      <c r="Q114" s="9">
        <f t="shared" si="88"/>
        <v>1.1842720051026867</v>
      </c>
      <c r="R114" s="9">
        <f t="shared" si="88"/>
        <v>1.1842720051026867</v>
      </c>
      <c r="S114" s="9">
        <f t="shared" si="88"/>
        <v>1.1842720051026867</v>
      </c>
      <c r="T114" s="9">
        <f t="shared" si="88"/>
        <v>1.1842720051026867</v>
      </c>
      <c r="U114" s="9">
        <f t="shared" si="88"/>
        <v>1.1842720051026867</v>
      </c>
      <c r="V114" s="9">
        <f t="shared" si="88"/>
        <v>1.1842720051026867</v>
      </c>
      <c r="W114" s="9">
        <f t="shared" si="88"/>
        <v>1.1842720051026867</v>
      </c>
      <c r="X114" s="9">
        <f t="shared" si="88"/>
        <v>1.1842720051026867</v>
      </c>
      <c r="Y114" s="9">
        <f t="shared" si="88"/>
        <v>1.1842720051026867</v>
      </c>
      <c r="Z114" s="9">
        <f t="shared" si="88"/>
        <v>1.1842720051026867</v>
      </c>
      <c r="AA114" s="9">
        <f t="shared" si="88"/>
        <v>1.1842720051026867</v>
      </c>
      <c r="AB114" s="9">
        <f t="shared" si="88"/>
        <v>1.1842720051026867</v>
      </c>
      <c r="AC114" s="9">
        <f t="shared" si="88"/>
        <v>1.1842720051026867</v>
      </c>
      <c r="AD114" s="9">
        <f t="shared" si="88"/>
        <v>1.1842720051026867</v>
      </c>
      <c r="AE114" s="9">
        <f t="shared" si="88"/>
        <v>1.1842720051026867</v>
      </c>
      <c r="AF114" s="9">
        <f t="shared" si="88"/>
        <v>1.1842720051026867</v>
      </c>
      <c r="AG114" s="9">
        <f t="shared" si="88"/>
        <v>1.1842720051026867</v>
      </c>
      <c r="AH114" s="9">
        <f t="shared" si="88"/>
        <v>1.1842720051026867</v>
      </c>
      <c r="AI114" s="9">
        <f t="shared" si="88"/>
        <v>1.1842720051026867</v>
      </c>
      <c r="AJ114" s="9">
        <f t="shared" si="88"/>
        <v>1.1842720051026867</v>
      </c>
      <c r="AK114" s="9">
        <f t="shared" si="88"/>
        <v>1.1842720051026867</v>
      </c>
      <c r="AL114" s="9">
        <f t="shared" si="88"/>
        <v>1.1842720051026867</v>
      </c>
      <c r="AM114" s="9">
        <f t="shared" si="88"/>
        <v>1.1842720051026867</v>
      </c>
      <c r="AN114" s="9">
        <f t="shared" si="88"/>
        <v>4.6277602372165392</v>
      </c>
      <c r="AO114" s="9">
        <f t="shared" si="88"/>
        <v>4.6277602372165392</v>
      </c>
      <c r="AP114" s="9">
        <f t="shared" si="88"/>
        <v>4.627760237216541</v>
      </c>
      <c r="AQ114" s="9">
        <f t="shared" si="88"/>
        <v>4.6277602372165401</v>
      </c>
      <c r="AR114" s="9">
        <f t="shared" si="88"/>
        <v>4.6277602372165347</v>
      </c>
      <c r="AS114" s="9">
        <f t="shared" si="88"/>
        <v>4.6277602372165374</v>
      </c>
      <c r="AT114" s="9">
        <f t="shared" si="88"/>
        <v>4.6277602372165356</v>
      </c>
      <c r="AU114" s="9">
        <f t="shared" si="88"/>
        <v>4.6277602372165365</v>
      </c>
      <c r="AV114" s="9">
        <f t="shared" si="88"/>
        <v>4.6277602372165374</v>
      </c>
      <c r="AW114" s="9">
        <f t="shared" si="88"/>
        <v>4.6277602372165383</v>
      </c>
    </row>
    <row r="115" spans="2:49" x14ac:dyDescent="0.25">
      <c r="B115" s="8"/>
    </row>
    <row r="116" spans="2:49" x14ac:dyDescent="0.25">
      <c r="B116" s="8"/>
    </row>
    <row r="117" spans="2:49" x14ac:dyDescent="0.25">
      <c r="B117" s="8"/>
    </row>
    <row r="118" spans="2:49" x14ac:dyDescent="0.25">
      <c r="B118" s="8"/>
    </row>
    <row r="119" spans="2:49" x14ac:dyDescent="0.25">
      <c r="B119" s="8"/>
    </row>
    <row r="120" spans="2:49" x14ac:dyDescent="0.25">
      <c r="B120" s="8"/>
    </row>
    <row r="121" spans="2:49" x14ac:dyDescent="0.25">
      <c r="B121" s="8"/>
    </row>
    <row r="122" spans="2:49" x14ac:dyDescent="0.25">
      <c r="B12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CC62-C3E7-4266-B903-DA7D3D67B4DF}">
  <sheetPr codeName="Sheet7"/>
  <dimension ref="A1:AW123"/>
  <sheetViews>
    <sheetView showGridLines="0" topLeftCell="A40" workbookViewId="0">
      <selection activeCell="E7" sqref="E7"/>
    </sheetView>
  </sheetViews>
  <sheetFormatPr defaultRowHeight="15" x14ac:dyDescent="0.25"/>
  <sheetData>
    <row r="1" spans="1:49" ht="28.5" x14ac:dyDescent="0.45">
      <c r="A1" s="25" t="s">
        <v>267</v>
      </c>
      <c r="B1" s="25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x14ac:dyDescent="0.25">
      <c r="A2" s="9" t="str">
        <f>Summary!B2</f>
        <v xml:space="preserve">InRecap LLC 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6">
        <f>Rates!$G$7</f>
        <v>43808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 x14ac:dyDescent="0.25">
      <c r="A5" s="9"/>
      <c r="B5" s="9" t="s">
        <v>223</v>
      </c>
      <c r="C5" s="37">
        <f>Rates!$G$7</f>
        <v>43808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Rates!K8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x14ac:dyDescent="0.25">
      <c r="A6" s="9"/>
      <c r="B6" s="9" t="s">
        <v>241</v>
      </c>
      <c r="C6" s="13">
        <v>51</v>
      </c>
      <c r="D6" s="9"/>
      <c r="E6" s="9">
        <f>SUM(H29:H58)-C6</f>
        <v>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x14ac:dyDescent="0.25">
      <c r="A7" s="9"/>
      <c r="B7" s="9" t="s">
        <v>235</v>
      </c>
      <c r="C7" s="36">
        <v>45.504790730125215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x14ac:dyDescent="0.25">
      <c r="A8" s="9"/>
      <c r="B8" s="9" t="s">
        <v>236</v>
      </c>
      <c r="C8" s="15">
        <v>0.03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5">
      <c r="A9" s="9"/>
      <c r="B9" s="17" t="s">
        <v>261</v>
      </c>
      <c r="C9" s="18" t="str">
        <f>IF(ROUND(E6,3)=0,"OK","Iterate")</f>
        <v>OK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x14ac:dyDescent="0.25">
      <c r="A10" s="9"/>
      <c r="B10" s="9" t="s">
        <v>296</v>
      </c>
      <c r="C10" s="13">
        <f>I75</f>
        <v>19.699141661696601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x14ac:dyDescent="0.25">
      <c r="A11" s="9"/>
      <c r="B11" s="9" t="s">
        <v>294</v>
      </c>
      <c r="C11" s="13">
        <f>'Wifia Loan'!I34</f>
        <v>34.036042414265012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x14ac:dyDescent="0.25">
      <c r="A12" s="9"/>
      <c r="B12" s="17"/>
      <c r="C12" s="1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x14ac:dyDescent="0.25">
      <c r="A14" s="9"/>
      <c r="B14" s="9" t="s">
        <v>315</v>
      </c>
      <c r="C14" s="34">
        <f>H71</f>
        <v>2.2517262347829137E-2</v>
      </c>
      <c r="D14" s="9"/>
      <c r="E14" s="113">
        <f>Summary!H13</f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x14ac:dyDescent="0.25">
      <c r="A15" s="9"/>
      <c r="B15" s="9" t="s">
        <v>316</v>
      </c>
      <c r="C15" s="34">
        <f>H89</f>
        <v>2.0698022795036408E-2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x14ac:dyDescent="0.25">
      <c r="A16" s="9"/>
      <c r="B16" s="9"/>
      <c r="C16" s="94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x14ac:dyDescent="0.25">
      <c r="A25" s="10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x14ac:dyDescent="0.25">
      <c r="A26" s="18"/>
      <c r="B26" s="18" t="s">
        <v>243</v>
      </c>
      <c r="C26" s="18" t="s">
        <v>238</v>
      </c>
      <c r="D26" s="18" t="s">
        <v>240</v>
      </c>
      <c r="E26" s="35">
        <f>C8</f>
        <v>0.03</v>
      </c>
      <c r="F26" s="18" t="s">
        <v>240</v>
      </c>
      <c r="G26" s="18" t="s">
        <v>240</v>
      </c>
      <c r="H26" s="18" t="s">
        <v>240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x14ac:dyDescent="0.25">
      <c r="A27" s="18" t="s">
        <v>234</v>
      </c>
      <c r="B27" s="18" t="s">
        <v>238</v>
      </c>
      <c r="C27" s="18" t="s">
        <v>239</v>
      </c>
      <c r="D27" s="18" t="s">
        <v>235</v>
      </c>
      <c r="E27" s="18" t="s">
        <v>236</v>
      </c>
      <c r="F27" s="18" t="s">
        <v>237</v>
      </c>
      <c r="G27" s="18" t="s">
        <v>242</v>
      </c>
      <c r="H27" s="18" t="s">
        <v>241</v>
      </c>
      <c r="I27" s="9"/>
      <c r="J27" s="27">
        <f>1</f>
        <v>1</v>
      </c>
      <c r="K27" s="27">
        <f>J27+1</f>
        <v>2</v>
      </c>
      <c r="L27" s="27">
        <f t="shared" ref="L27:AW27" si="0">K27+1</f>
        <v>3</v>
      </c>
      <c r="M27" s="27">
        <f t="shared" si="0"/>
        <v>4</v>
      </c>
      <c r="N27" s="27">
        <f t="shared" si="0"/>
        <v>5</v>
      </c>
      <c r="O27" s="27">
        <f t="shared" si="0"/>
        <v>6</v>
      </c>
      <c r="P27" s="27">
        <f t="shared" si="0"/>
        <v>7</v>
      </c>
      <c r="Q27" s="27">
        <f t="shared" si="0"/>
        <v>8</v>
      </c>
      <c r="R27" s="27">
        <f t="shared" si="0"/>
        <v>9</v>
      </c>
      <c r="S27" s="27">
        <f t="shared" si="0"/>
        <v>10</v>
      </c>
      <c r="T27" s="27">
        <f t="shared" si="0"/>
        <v>11</v>
      </c>
      <c r="U27" s="27">
        <f t="shared" si="0"/>
        <v>12</v>
      </c>
      <c r="V27" s="27">
        <f t="shared" si="0"/>
        <v>13</v>
      </c>
      <c r="W27" s="27">
        <f t="shared" si="0"/>
        <v>14</v>
      </c>
      <c r="X27" s="27">
        <f t="shared" si="0"/>
        <v>15</v>
      </c>
      <c r="Y27" s="27">
        <f t="shared" si="0"/>
        <v>16</v>
      </c>
      <c r="Z27" s="27">
        <f t="shared" si="0"/>
        <v>17</v>
      </c>
      <c r="AA27" s="27">
        <f t="shared" si="0"/>
        <v>18</v>
      </c>
      <c r="AB27" s="27">
        <f t="shared" si="0"/>
        <v>19</v>
      </c>
      <c r="AC27" s="27">
        <f t="shared" si="0"/>
        <v>20</v>
      </c>
      <c r="AD27" s="27">
        <f t="shared" si="0"/>
        <v>21</v>
      </c>
      <c r="AE27" s="27">
        <f t="shared" si="0"/>
        <v>22</v>
      </c>
      <c r="AF27" s="27">
        <f t="shared" si="0"/>
        <v>23</v>
      </c>
      <c r="AG27" s="27">
        <f t="shared" si="0"/>
        <v>24</v>
      </c>
      <c r="AH27" s="27">
        <f t="shared" si="0"/>
        <v>25</v>
      </c>
      <c r="AI27" s="27">
        <f t="shared" si="0"/>
        <v>26</v>
      </c>
      <c r="AJ27" s="27">
        <f t="shared" si="0"/>
        <v>27</v>
      </c>
      <c r="AK27" s="27">
        <f t="shared" si="0"/>
        <v>28</v>
      </c>
      <c r="AL27" s="27">
        <f t="shared" si="0"/>
        <v>29</v>
      </c>
      <c r="AM27" s="27">
        <f t="shared" si="0"/>
        <v>30</v>
      </c>
      <c r="AN27" s="27">
        <f t="shared" si="0"/>
        <v>31</v>
      </c>
      <c r="AO27" s="27">
        <f t="shared" si="0"/>
        <v>32</v>
      </c>
      <c r="AP27" s="27">
        <f t="shared" si="0"/>
        <v>33</v>
      </c>
      <c r="AQ27" s="27">
        <f t="shared" si="0"/>
        <v>34</v>
      </c>
      <c r="AR27" s="27">
        <f t="shared" si="0"/>
        <v>35</v>
      </c>
      <c r="AS27" s="27">
        <f t="shared" si="0"/>
        <v>36</v>
      </c>
      <c r="AT27" s="27">
        <f t="shared" si="0"/>
        <v>37</v>
      </c>
      <c r="AU27" s="27">
        <f t="shared" si="0"/>
        <v>38</v>
      </c>
      <c r="AV27" s="27">
        <f t="shared" si="0"/>
        <v>39</v>
      </c>
      <c r="AW27" s="27">
        <f t="shared" si="0"/>
        <v>40</v>
      </c>
    </row>
    <row r="28" spans="1:4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x14ac:dyDescent="0.25">
      <c r="A29" s="26">
        <v>11</v>
      </c>
      <c r="B29" s="30">
        <f>1*(1+E$26)+PMT(E$26,30,1)</f>
        <v>0.9789807406797475</v>
      </c>
      <c r="C29" s="31">
        <f>'Amort tech'!J10</f>
        <v>4.121423396127942E-2</v>
      </c>
      <c r="D29" s="28">
        <f t="shared" ref="D29:D58" si="1">C29*C$7</f>
        <v>1.8754450915104395</v>
      </c>
      <c r="E29" s="13">
        <f>D29*E$26</f>
        <v>5.6263352745313182E-2</v>
      </c>
      <c r="F29" s="14">
        <f>Rates!K23</f>
        <v>1.7556479999999999E-2</v>
      </c>
      <c r="G29" s="29">
        <f>H29/(D29+1E-32)</f>
        <v>1.1234929983794157</v>
      </c>
      <c r="H29" s="13">
        <f>NPV(F29,J29:AW29)</f>
        <v>2.1070494291570214</v>
      </c>
      <c r="I29" s="9"/>
      <c r="J29" s="9">
        <f t="shared" ref="J29:Y44" si="2">IF($A29&gt;=J$27,$E29,0)+IF($A29=J$27,$D29,0)</f>
        <v>5.6263352745313182E-2</v>
      </c>
      <c r="K29" s="9">
        <f t="shared" si="2"/>
        <v>5.6263352745313182E-2</v>
      </c>
      <c r="L29" s="9">
        <f t="shared" si="2"/>
        <v>5.6263352745313182E-2</v>
      </c>
      <c r="M29" s="9">
        <f t="shared" si="2"/>
        <v>5.6263352745313182E-2</v>
      </c>
      <c r="N29" s="9">
        <f t="shared" si="2"/>
        <v>5.6263352745313182E-2</v>
      </c>
      <c r="O29" s="9">
        <f t="shared" si="2"/>
        <v>5.6263352745313182E-2</v>
      </c>
      <c r="P29" s="9">
        <f t="shared" si="2"/>
        <v>5.6263352745313182E-2</v>
      </c>
      <c r="Q29" s="9">
        <f t="shared" si="2"/>
        <v>5.6263352745313182E-2</v>
      </c>
      <c r="R29" s="9">
        <f t="shared" si="2"/>
        <v>5.6263352745313182E-2</v>
      </c>
      <c r="S29" s="9">
        <f t="shared" si="2"/>
        <v>5.6263352745313182E-2</v>
      </c>
      <c r="T29" s="9">
        <f t="shared" si="2"/>
        <v>1.9317084442557526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>
        <f t="shared" si="2"/>
        <v>0</v>
      </c>
      <c r="Y29" s="9">
        <f t="shared" si="2"/>
        <v>0</v>
      </c>
      <c r="Z29" s="9">
        <f t="shared" ref="Z29:AO44" si="3">IF($A29&gt;=Z$27,$E29,0)+IF($A29=Z$27,$D29,0)</f>
        <v>0</v>
      </c>
      <c r="AA29" s="9">
        <f t="shared" si="3"/>
        <v>0</v>
      </c>
      <c r="AB29" s="9">
        <f t="shared" si="3"/>
        <v>0</v>
      </c>
      <c r="AC29" s="9">
        <f t="shared" si="3"/>
        <v>0</v>
      </c>
      <c r="AD29" s="9">
        <f t="shared" si="3"/>
        <v>0</v>
      </c>
      <c r="AE29" s="9">
        <f t="shared" si="3"/>
        <v>0</v>
      </c>
      <c r="AF29" s="9">
        <f t="shared" si="3"/>
        <v>0</v>
      </c>
      <c r="AG29" s="9">
        <f t="shared" si="3"/>
        <v>0</v>
      </c>
      <c r="AH29" s="9">
        <f t="shared" si="3"/>
        <v>0</v>
      </c>
      <c r="AI29" s="9">
        <f t="shared" si="3"/>
        <v>0</v>
      </c>
      <c r="AJ29" s="9">
        <f t="shared" si="3"/>
        <v>0</v>
      </c>
      <c r="AK29" s="9">
        <f t="shared" si="3"/>
        <v>0</v>
      </c>
      <c r="AL29" s="9">
        <f t="shared" si="3"/>
        <v>0</v>
      </c>
      <c r="AM29" s="9">
        <f t="shared" si="3"/>
        <v>0</v>
      </c>
      <c r="AN29" s="9">
        <f t="shared" si="3"/>
        <v>0</v>
      </c>
      <c r="AO29" s="9">
        <f t="shared" si="3"/>
        <v>0</v>
      </c>
      <c r="AP29" s="9">
        <f t="shared" ref="AN29:AW44" si="4">IF($A29&gt;=AP$27,$E29,0)+IF($A29=AP$27,$D29,0)</f>
        <v>0</v>
      </c>
      <c r="AQ29" s="9">
        <f t="shared" si="4"/>
        <v>0</v>
      </c>
      <c r="AR29" s="9">
        <f t="shared" si="4"/>
        <v>0</v>
      </c>
      <c r="AS29" s="9">
        <f t="shared" si="4"/>
        <v>0</v>
      </c>
      <c r="AT29" s="9">
        <f t="shared" si="4"/>
        <v>0</v>
      </c>
      <c r="AU29" s="9">
        <f t="shared" si="4"/>
        <v>0</v>
      </c>
      <c r="AV29" s="9">
        <f t="shared" si="4"/>
        <v>0</v>
      </c>
      <c r="AW29" s="9">
        <f t="shared" si="4"/>
        <v>0</v>
      </c>
    </row>
    <row r="30" spans="1:49" x14ac:dyDescent="0.25">
      <c r="A30" s="26">
        <f>A29+1</f>
        <v>12</v>
      </c>
      <c r="B30" s="30">
        <f>B29*(1+E$26)+PMT(E$26,30,1)</f>
        <v>0.95733090357988737</v>
      </c>
      <c r="C30" s="31">
        <f>'Amort tech'!J11</f>
        <v>4.2450660980117891E-2</v>
      </c>
      <c r="D30" s="28">
        <f t="shared" si="1"/>
        <v>1.9317084442557568</v>
      </c>
      <c r="E30" s="13">
        <f t="shared" ref="E30:E58" si="5">D30*E$26</f>
        <v>5.7951253327672703E-2</v>
      </c>
      <c r="F30" s="14">
        <f>Rates!K24</f>
        <v>1.8164099999999999E-2</v>
      </c>
      <c r="G30" s="29">
        <f t="shared" ref="G30:G58" si="6">H30/(D30+1E-32)</f>
        <v>1.1265916742866904</v>
      </c>
      <c r="H30" s="13">
        <f t="shared" ref="H30:H58" si="7">NPV(F30,J30:AW30)</f>
        <v>2.1762466504478311</v>
      </c>
      <c r="I30" s="9"/>
      <c r="J30" s="9">
        <f t="shared" si="2"/>
        <v>5.7951253327672703E-2</v>
      </c>
      <c r="K30" s="9">
        <f t="shared" si="2"/>
        <v>5.7951253327672703E-2</v>
      </c>
      <c r="L30" s="9">
        <f t="shared" si="2"/>
        <v>5.7951253327672703E-2</v>
      </c>
      <c r="M30" s="9">
        <f t="shared" si="2"/>
        <v>5.7951253327672703E-2</v>
      </c>
      <c r="N30" s="9">
        <f t="shared" si="2"/>
        <v>5.7951253327672703E-2</v>
      </c>
      <c r="O30" s="9">
        <f t="shared" si="2"/>
        <v>5.7951253327672703E-2</v>
      </c>
      <c r="P30" s="9">
        <f t="shared" si="2"/>
        <v>5.7951253327672703E-2</v>
      </c>
      <c r="Q30" s="9">
        <f t="shared" si="2"/>
        <v>5.7951253327672703E-2</v>
      </c>
      <c r="R30" s="9">
        <f t="shared" si="2"/>
        <v>5.7951253327672703E-2</v>
      </c>
      <c r="S30" s="9">
        <f t="shared" si="2"/>
        <v>5.7951253327672703E-2</v>
      </c>
      <c r="T30" s="9">
        <f t="shared" si="2"/>
        <v>5.7951253327672703E-2</v>
      </c>
      <c r="U30" s="9">
        <f t="shared" si="2"/>
        <v>1.9896596975834295</v>
      </c>
      <c r="V30" s="9">
        <f t="shared" si="2"/>
        <v>0</v>
      </c>
      <c r="W30" s="9">
        <f t="shared" si="2"/>
        <v>0</v>
      </c>
      <c r="X30" s="9">
        <f t="shared" si="2"/>
        <v>0</v>
      </c>
      <c r="Y30" s="9">
        <f t="shared" si="2"/>
        <v>0</v>
      </c>
      <c r="Z30" s="9">
        <f t="shared" si="3"/>
        <v>0</v>
      </c>
      <c r="AA30" s="9">
        <f t="shared" si="3"/>
        <v>0</v>
      </c>
      <c r="AB30" s="9">
        <f t="shared" si="3"/>
        <v>0</v>
      </c>
      <c r="AC30" s="9">
        <f t="shared" si="3"/>
        <v>0</v>
      </c>
      <c r="AD30" s="9">
        <f t="shared" si="3"/>
        <v>0</v>
      </c>
      <c r="AE30" s="9">
        <f t="shared" si="3"/>
        <v>0</v>
      </c>
      <c r="AF30" s="9">
        <f t="shared" si="3"/>
        <v>0</v>
      </c>
      <c r="AG30" s="9">
        <f t="shared" si="3"/>
        <v>0</v>
      </c>
      <c r="AH30" s="9">
        <f t="shared" si="3"/>
        <v>0</v>
      </c>
      <c r="AI30" s="9">
        <f t="shared" si="3"/>
        <v>0</v>
      </c>
      <c r="AJ30" s="9">
        <f t="shared" si="3"/>
        <v>0</v>
      </c>
      <c r="AK30" s="9">
        <f t="shared" si="3"/>
        <v>0</v>
      </c>
      <c r="AL30" s="9">
        <f t="shared" si="3"/>
        <v>0</v>
      </c>
      <c r="AM30" s="9">
        <f t="shared" si="3"/>
        <v>0</v>
      </c>
      <c r="AN30" s="9">
        <f t="shared" si="4"/>
        <v>0</v>
      </c>
      <c r="AO30" s="9">
        <f t="shared" si="4"/>
        <v>0</v>
      </c>
      <c r="AP30" s="9">
        <f t="shared" si="4"/>
        <v>0</v>
      </c>
      <c r="AQ30" s="9">
        <f t="shared" si="4"/>
        <v>0</v>
      </c>
      <c r="AR30" s="9">
        <f t="shared" si="4"/>
        <v>0</v>
      </c>
      <c r="AS30" s="9">
        <f t="shared" si="4"/>
        <v>0</v>
      </c>
      <c r="AT30" s="9">
        <f t="shared" si="4"/>
        <v>0</v>
      </c>
      <c r="AU30" s="9">
        <f t="shared" si="4"/>
        <v>0</v>
      </c>
      <c r="AV30" s="9">
        <f t="shared" si="4"/>
        <v>0</v>
      </c>
      <c r="AW30" s="9">
        <f t="shared" si="4"/>
        <v>0</v>
      </c>
    </row>
    <row r="31" spans="1:49" x14ac:dyDescent="0.25">
      <c r="A31" s="26">
        <f t="shared" ref="A31:A58" si="8">A30+1</f>
        <v>13</v>
      </c>
      <c r="B31" s="30">
        <f t="shared" ref="B31:B58" si="9">B30*(1+E$26)+PMT(E$26,30,1)</f>
        <v>0.93503157136703152</v>
      </c>
      <c r="C31" s="31">
        <f>'Amort tech'!J12</f>
        <v>4.3724180809521271E-2</v>
      </c>
      <c r="D31" s="28">
        <f t="shared" si="1"/>
        <v>1.9896596975834224</v>
      </c>
      <c r="E31" s="13">
        <f t="shared" si="5"/>
        <v>5.9689790927502671E-2</v>
      </c>
      <c r="F31" s="14">
        <f>Rates!K25</f>
        <v>1.8751680000000003E-2</v>
      </c>
      <c r="G31" s="29">
        <f t="shared" si="6"/>
        <v>1.1287067708079477</v>
      </c>
      <c r="H31" s="13">
        <f t="shared" si="7"/>
        <v>2.2457423722661023</v>
      </c>
      <c r="I31" s="9"/>
      <c r="J31" s="9">
        <f t="shared" si="2"/>
        <v>5.9689790927502671E-2</v>
      </c>
      <c r="K31" s="9">
        <f t="shared" si="2"/>
        <v>5.9689790927502671E-2</v>
      </c>
      <c r="L31" s="9">
        <f t="shared" si="2"/>
        <v>5.9689790927502671E-2</v>
      </c>
      <c r="M31" s="9">
        <f t="shared" si="2"/>
        <v>5.9689790927502671E-2</v>
      </c>
      <c r="N31" s="9">
        <f t="shared" si="2"/>
        <v>5.9689790927502671E-2</v>
      </c>
      <c r="O31" s="9">
        <f t="shared" si="2"/>
        <v>5.9689790927502671E-2</v>
      </c>
      <c r="P31" s="9">
        <f t="shared" si="2"/>
        <v>5.9689790927502671E-2</v>
      </c>
      <c r="Q31" s="9">
        <f t="shared" si="2"/>
        <v>5.9689790927502671E-2</v>
      </c>
      <c r="R31" s="9">
        <f t="shared" si="2"/>
        <v>5.9689790927502671E-2</v>
      </c>
      <c r="S31" s="9">
        <f t="shared" si="2"/>
        <v>5.9689790927502671E-2</v>
      </c>
      <c r="T31" s="9">
        <f t="shared" si="2"/>
        <v>5.9689790927502671E-2</v>
      </c>
      <c r="U31" s="9">
        <f t="shared" si="2"/>
        <v>5.9689790927502671E-2</v>
      </c>
      <c r="V31" s="9">
        <f t="shared" si="2"/>
        <v>2.0493494885109249</v>
      </c>
      <c r="W31" s="9">
        <f t="shared" si="2"/>
        <v>0</v>
      </c>
      <c r="X31" s="9">
        <f t="shared" si="2"/>
        <v>0</v>
      </c>
      <c r="Y31" s="9">
        <f t="shared" si="2"/>
        <v>0</v>
      </c>
      <c r="Z31" s="9">
        <f t="shared" si="3"/>
        <v>0</v>
      </c>
      <c r="AA31" s="9">
        <f t="shared" si="3"/>
        <v>0</v>
      </c>
      <c r="AB31" s="9">
        <f t="shared" si="3"/>
        <v>0</v>
      </c>
      <c r="AC31" s="9">
        <f t="shared" si="3"/>
        <v>0</v>
      </c>
      <c r="AD31" s="9">
        <f t="shared" si="3"/>
        <v>0</v>
      </c>
      <c r="AE31" s="9">
        <f t="shared" si="3"/>
        <v>0</v>
      </c>
      <c r="AF31" s="9">
        <f t="shared" si="3"/>
        <v>0</v>
      </c>
      <c r="AG31" s="9">
        <f t="shared" si="3"/>
        <v>0</v>
      </c>
      <c r="AH31" s="9">
        <f t="shared" si="3"/>
        <v>0</v>
      </c>
      <c r="AI31" s="9">
        <f t="shared" si="3"/>
        <v>0</v>
      </c>
      <c r="AJ31" s="9">
        <f t="shared" si="3"/>
        <v>0</v>
      </c>
      <c r="AK31" s="9">
        <f t="shared" si="3"/>
        <v>0</v>
      </c>
      <c r="AL31" s="9">
        <f t="shared" si="3"/>
        <v>0</v>
      </c>
      <c r="AM31" s="9">
        <f t="shared" si="3"/>
        <v>0</v>
      </c>
      <c r="AN31" s="9">
        <f t="shared" si="4"/>
        <v>0</v>
      </c>
      <c r="AO31" s="9">
        <f t="shared" si="4"/>
        <v>0</v>
      </c>
      <c r="AP31" s="9">
        <f t="shared" si="4"/>
        <v>0</v>
      </c>
      <c r="AQ31" s="9">
        <f t="shared" si="4"/>
        <v>0</v>
      </c>
      <c r="AR31" s="9">
        <f t="shared" si="4"/>
        <v>0</v>
      </c>
      <c r="AS31" s="9">
        <f t="shared" si="4"/>
        <v>0</v>
      </c>
      <c r="AT31" s="9">
        <f t="shared" si="4"/>
        <v>0</v>
      </c>
      <c r="AU31" s="9">
        <f t="shared" si="4"/>
        <v>0</v>
      </c>
      <c r="AV31" s="9">
        <f t="shared" si="4"/>
        <v>0</v>
      </c>
      <c r="AW31" s="9">
        <f t="shared" si="4"/>
        <v>0</v>
      </c>
    </row>
    <row r="32" spans="1:49" x14ac:dyDescent="0.25">
      <c r="A32" s="26">
        <f t="shared" si="8"/>
        <v>14</v>
      </c>
      <c r="B32" s="30">
        <f t="shared" si="9"/>
        <v>0.91206325918778997</v>
      </c>
      <c r="C32" s="31">
        <f>'Amort tech'!J13</f>
        <v>4.5035906233806974E-2</v>
      </c>
      <c r="D32" s="28">
        <f t="shared" si="1"/>
        <v>2.049349488510928</v>
      </c>
      <c r="E32" s="13">
        <f t="shared" si="5"/>
        <v>6.1480484655327836E-2</v>
      </c>
      <c r="F32" s="14">
        <f>Rates!K26</f>
        <v>1.9365119999999996E-2</v>
      </c>
      <c r="G32" s="29">
        <f t="shared" si="6"/>
        <v>1.1293256496904986</v>
      </c>
      <c r="H32" s="13">
        <f t="shared" si="7"/>
        <v>2.3143829425554947</v>
      </c>
      <c r="I32" s="9"/>
      <c r="J32" s="9">
        <f t="shared" si="2"/>
        <v>6.1480484655327836E-2</v>
      </c>
      <c r="K32" s="9">
        <f t="shared" si="2"/>
        <v>6.1480484655327836E-2</v>
      </c>
      <c r="L32" s="9">
        <f t="shared" si="2"/>
        <v>6.1480484655327836E-2</v>
      </c>
      <c r="M32" s="9">
        <f t="shared" si="2"/>
        <v>6.1480484655327836E-2</v>
      </c>
      <c r="N32" s="9">
        <f t="shared" si="2"/>
        <v>6.1480484655327836E-2</v>
      </c>
      <c r="O32" s="9">
        <f t="shared" si="2"/>
        <v>6.1480484655327836E-2</v>
      </c>
      <c r="P32" s="9">
        <f t="shared" si="2"/>
        <v>6.1480484655327836E-2</v>
      </c>
      <c r="Q32" s="9">
        <f t="shared" si="2"/>
        <v>6.1480484655327836E-2</v>
      </c>
      <c r="R32" s="9">
        <f t="shared" si="2"/>
        <v>6.1480484655327836E-2</v>
      </c>
      <c r="S32" s="9">
        <f t="shared" si="2"/>
        <v>6.1480484655327836E-2</v>
      </c>
      <c r="T32" s="9">
        <f t="shared" si="2"/>
        <v>6.1480484655327836E-2</v>
      </c>
      <c r="U32" s="9">
        <f t="shared" si="2"/>
        <v>6.1480484655327836E-2</v>
      </c>
      <c r="V32" s="9">
        <f t="shared" si="2"/>
        <v>6.1480484655327836E-2</v>
      </c>
      <c r="W32" s="9">
        <f t="shared" si="2"/>
        <v>2.1108299731662559</v>
      </c>
      <c r="X32" s="9">
        <f t="shared" si="2"/>
        <v>0</v>
      </c>
      <c r="Y32" s="9">
        <f t="shared" si="2"/>
        <v>0</v>
      </c>
      <c r="Z32" s="9">
        <f t="shared" si="3"/>
        <v>0</v>
      </c>
      <c r="AA32" s="9">
        <f t="shared" si="3"/>
        <v>0</v>
      </c>
      <c r="AB32" s="9">
        <f t="shared" si="3"/>
        <v>0</v>
      </c>
      <c r="AC32" s="9">
        <f t="shared" si="3"/>
        <v>0</v>
      </c>
      <c r="AD32" s="9">
        <f t="shared" si="3"/>
        <v>0</v>
      </c>
      <c r="AE32" s="9">
        <f t="shared" si="3"/>
        <v>0</v>
      </c>
      <c r="AF32" s="9">
        <f t="shared" si="3"/>
        <v>0</v>
      </c>
      <c r="AG32" s="9">
        <f t="shared" si="3"/>
        <v>0</v>
      </c>
      <c r="AH32" s="9">
        <f t="shared" si="3"/>
        <v>0</v>
      </c>
      <c r="AI32" s="9">
        <f t="shared" si="3"/>
        <v>0</v>
      </c>
      <c r="AJ32" s="9">
        <f t="shared" si="3"/>
        <v>0</v>
      </c>
      <c r="AK32" s="9">
        <f t="shared" si="3"/>
        <v>0</v>
      </c>
      <c r="AL32" s="9">
        <f t="shared" si="3"/>
        <v>0</v>
      </c>
      <c r="AM32" s="9">
        <f t="shared" si="3"/>
        <v>0</v>
      </c>
      <c r="AN32" s="9">
        <f t="shared" si="4"/>
        <v>0</v>
      </c>
      <c r="AO32" s="9">
        <f t="shared" si="4"/>
        <v>0</v>
      </c>
      <c r="AP32" s="9">
        <f t="shared" si="4"/>
        <v>0</v>
      </c>
      <c r="AQ32" s="9">
        <f t="shared" si="4"/>
        <v>0</v>
      </c>
      <c r="AR32" s="9">
        <f t="shared" si="4"/>
        <v>0</v>
      </c>
      <c r="AS32" s="9">
        <f t="shared" si="4"/>
        <v>0</v>
      </c>
      <c r="AT32" s="9">
        <f t="shared" si="4"/>
        <v>0</v>
      </c>
      <c r="AU32" s="9">
        <f t="shared" si="4"/>
        <v>0</v>
      </c>
      <c r="AV32" s="9">
        <f t="shared" si="4"/>
        <v>0</v>
      </c>
      <c r="AW32" s="9">
        <f t="shared" si="4"/>
        <v>0</v>
      </c>
    </row>
    <row r="33" spans="1:49" x14ac:dyDescent="0.25">
      <c r="A33" s="26">
        <f t="shared" si="8"/>
        <v>15</v>
      </c>
      <c r="B33" s="30">
        <f t="shared" si="9"/>
        <v>0.88840589764317113</v>
      </c>
      <c r="C33" s="31">
        <f>'Amort tech'!J14</f>
        <v>4.6386983420821253E-2</v>
      </c>
      <c r="D33" s="28">
        <f t="shared" si="1"/>
        <v>2.110829973166259</v>
      </c>
      <c r="E33" s="13">
        <f t="shared" si="5"/>
        <v>6.3324899194987766E-2</v>
      </c>
      <c r="F33" s="14">
        <f>Rates!K27</f>
        <v>1.9819800000000002E-2</v>
      </c>
      <c r="G33" s="29">
        <f t="shared" si="6"/>
        <v>1.1309845904283868</v>
      </c>
      <c r="H33" s="13">
        <f t="shared" si="7"/>
        <v>2.387316172665404</v>
      </c>
      <c r="I33" s="9"/>
      <c r="J33" s="9">
        <f t="shared" si="2"/>
        <v>6.3324899194987766E-2</v>
      </c>
      <c r="K33" s="9">
        <f t="shared" si="2"/>
        <v>6.3324899194987766E-2</v>
      </c>
      <c r="L33" s="9">
        <f t="shared" si="2"/>
        <v>6.3324899194987766E-2</v>
      </c>
      <c r="M33" s="9">
        <f t="shared" si="2"/>
        <v>6.3324899194987766E-2</v>
      </c>
      <c r="N33" s="9">
        <f t="shared" si="2"/>
        <v>6.3324899194987766E-2</v>
      </c>
      <c r="O33" s="9">
        <f t="shared" si="2"/>
        <v>6.3324899194987766E-2</v>
      </c>
      <c r="P33" s="9">
        <f t="shared" si="2"/>
        <v>6.3324899194987766E-2</v>
      </c>
      <c r="Q33" s="9">
        <f t="shared" si="2"/>
        <v>6.3324899194987766E-2</v>
      </c>
      <c r="R33" s="9">
        <f t="shared" si="2"/>
        <v>6.3324899194987766E-2</v>
      </c>
      <c r="S33" s="9">
        <f t="shared" si="2"/>
        <v>6.3324899194987766E-2</v>
      </c>
      <c r="T33" s="9">
        <f t="shared" si="2"/>
        <v>6.3324899194987766E-2</v>
      </c>
      <c r="U33" s="9">
        <f t="shared" si="2"/>
        <v>6.3324899194987766E-2</v>
      </c>
      <c r="V33" s="9">
        <f t="shared" si="2"/>
        <v>6.3324899194987766E-2</v>
      </c>
      <c r="W33" s="9">
        <f t="shared" si="2"/>
        <v>6.3324899194987766E-2</v>
      </c>
      <c r="X33" s="9">
        <f t="shared" si="2"/>
        <v>2.1741548723612469</v>
      </c>
      <c r="Y33" s="9">
        <f t="shared" si="2"/>
        <v>0</v>
      </c>
      <c r="Z33" s="9">
        <f t="shared" si="3"/>
        <v>0</v>
      </c>
      <c r="AA33" s="9">
        <f t="shared" si="3"/>
        <v>0</v>
      </c>
      <c r="AB33" s="9">
        <f t="shared" si="3"/>
        <v>0</v>
      </c>
      <c r="AC33" s="9">
        <f t="shared" si="3"/>
        <v>0</v>
      </c>
      <c r="AD33" s="9">
        <f t="shared" si="3"/>
        <v>0</v>
      </c>
      <c r="AE33" s="9">
        <f t="shared" si="3"/>
        <v>0</v>
      </c>
      <c r="AF33" s="9">
        <f t="shared" si="3"/>
        <v>0</v>
      </c>
      <c r="AG33" s="9">
        <f t="shared" si="3"/>
        <v>0</v>
      </c>
      <c r="AH33" s="9">
        <f t="shared" si="3"/>
        <v>0</v>
      </c>
      <c r="AI33" s="9">
        <f t="shared" si="3"/>
        <v>0</v>
      </c>
      <c r="AJ33" s="9">
        <f t="shared" si="3"/>
        <v>0</v>
      </c>
      <c r="AK33" s="9">
        <f t="shared" si="3"/>
        <v>0</v>
      </c>
      <c r="AL33" s="9">
        <f t="shared" si="3"/>
        <v>0</v>
      </c>
      <c r="AM33" s="9">
        <f t="shared" si="3"/>
        <v>0</v>
      </c>
      <c r="AN33" s="9">
        <f t="shared" si="4"/>
        <v>0</v>
      </c>
      <c r="AO33" s="9">
        <f t="shared" si="4"/>
        <v>0</v>
      </c>
      <c r="AP33" s="9">
        <f t="shared" si="4"/>
        <v>0</v>
      </c>
      <c r="AQ33" s="9">
        <f t="shared" si="4"/>
        <v>0</v>
      </c>
      <c r="AR33" s="9">
        <f t="shared" si="4"/>
        <v>0</v>
      </c>
      <c r="AS33" s="9">
        <f t="shared" si="4"/>
        <v>0</v>
      </c>
      <c r="AT33" s="9">
        <f t="shared" si="4"/>
        <v>0</v>
      </c>
      <c r="AU33" s="9">
        <f t="shared" si="4"/>
        <v>0</v>
      </c>
      <c r="AV33" s="9">
        <f t="shared" si="4"/>
        <v>0</v>
      </c>
      <c r="AW33" s="9">
        <f t="shared" si="4"/>
        <v>0</v>
      </c>
    </row>
    <row r="34" spans="1:49" x14ac:dyDescent="0.25">
      <c r="A34" s="26">
        <f t="shared" si="8"/>
        <v>16</v>
      </c>
      <c r="B34" s="30">
        <f t="shared" si="9"/>
        <v>0.86403881525221371</v>
      </c>
      <c r="C34" s="31">
        <f>'Amort tech'!J15</f>
        <v>4.7778592923445919E-2</v>
      </c>
      <c r="D34" s="28">
        <f t="shared" si="1"/>
        <v>2.1741548723612478</v>
      </c>
      <c r="E34" s="13">
        <f t="shared" si="5"/>
        <v>6.5224646170837439E-2</v>
      </c>
      <c r="F34" s="14">
        <f>Rates!K28</f>
        <v>2.0346059999999996E-2</v>
      </c>
      <c r="G34" s="29">
        <f t="shared" si="6"/>
        <v>1.1307197771977555</v>
      </c>
      <c r="H34" s="13">
        <f t="shared" si="7"/>
        <v>2.4583599128697249</v>
      </c>
      <c r="I34" s="9"/>
      <c r="J34" s="9">
        <f t="shared" si="2"/>
        <v>6.5224646170837439E-2</v>
      </c>
      <c r="K34" s="9">
        <f t="shared" si="2"/>
        <v>6.5224646170837439E-2</v>
      </c>
      <c r="L34" s="9">
        <f t="shared" si="2"/>
        <v>6.5224646170837439E-2</v>
      </c>
      <c r="M34" s="9">
        <f t="shared" si="2"/>
        <v>6.5224646170837439E-2</v>
      </c>
      <c r="N34" s="9">
        <f t="shared" si="2"/>
        <v>6.5224646170837439E-2</v>
      </c>
      <c r="O34" s="9">
        <f t="shared" si="2"/>
        <v>6.5224646170837439E-2</v>
      </c>
      <c r="P34" s="9">
        <f t="shared" si="2"/>
        <v>6.5224646170837439E-2</v>
      </c>
      <c r="Q34" s="9">
        <f t="shared" si="2"/>
        <v>6.5224646170837439E-2</v>
      </c>
      <c r="R34" s="9">
        <f t="shared" si="2"/>
        <v>6.5224646170837439E-2</v>
      </c>
      <c r="S34" s="9">
        <f t="shared" si="2"/>
        <v>6.5224646170837439E-2</v>
      </c>
      <c r="T34" s="9">
        <f t="shared" si="2"/>
        <v>6.5224646170837439E-2</v>
      </c>
      <c r="U34" s="9">
        <f t="shared" si="2"/>
        <v>6.5224646170837439E-2</v>
      </c>
      <c r="V34" s="9">
        <f t="shared" si="2"/>
        <v>6.5224646170837439E-2</v>
      </c>
      <c r="W34" s="9">
        <f t="shared" si="2"/>
        <v>6.5224646170837439E-2</v>
      </c>
      <c r="X34" s="9">
        <f t="shared" si="2"/>
        <v>6.5224646170837439E-2</v>
      </c>
      <c r="Y34" s="9">
        <f t="shared" si="2"/>
        <v>2.2393795185320853</v>
      </c>
      <c r="Z34" s="9">
        <f t="shared" si="3"/>
        <v>0</v>
      </c>
      <c r="AA34" s="9">
        <f t="shared" si="3"/>
        <v>0</v>
      </c>
      <c r="AB34" s="9">
        <f t="shared" si="3"/>
        <v>0</v>
      </c>
      <c r="AC34" s="9">
        <f t="shared" si="3"/>
        <v>0</v>
      </c>
      <c r="AD34" s="9">
        <f t="shared" si="3"/>
        <v>0</v>
      </c>
      <c r="AE34" s="9">
        <f t="shared" si="3"/>
        <v>0</v>
      </c>
      <c r="AF34" s="9">
        <f t="shared" si="3"/>
        <v>0</v>
      </c>
      <c r="AG34" s="9">
        <f t="shared" si="3"/>
        <v>0</v>
      </c>
      <c r="AH34" s="9">
        <f t="shared" si="3"/>
        <v>0</v>
      </c>
      <c r="AI34" s="9">
        <f t="shared" si="3"/>
        <v>0</v>
      </c>
      <c r="AJ34" s="9">
        <f t="shared" si="3"/>
        <v>0</v>
      </c>
      <c r="AK34" s="9">
        <f t="shared" si="3"/>
        <v>0</v>
      </c>
      <c r="AL34" s="9">
        <f t="shared" si="3"/>
        <v>0</v>
      </c>
      <c r="AM34" s="9">
        <f t="shared" si="3"/>
        <v>0</v>
      </c>
      <c r="AN34" s="9">
        <f t="shared" si="4"/>
        <v>0</v>
      </c>
      <c r="AO34" s="9">
        <f t="shared" si="4"/>
        <v>0</v>
      </c>
      <c r="AP34" s="9">
        <f t="shared" si="4"/>
        <v>0</v>
      </c>
      <c r="AQ34" s="9">
        <f t="shared" si="4"/>
        <v>0</v>
      </c>
      <c r="AR34" s="9">
        <f t="shared" si="4"/>
        <v>0</v>
      </c>
      <c r="AS34" s="9">
        <f t="shared" si="4"/>
        <v>0</v>
      </c>
      <c r="AT34" s="9">
        <f t="shared" si="4"/>
        <v>0</v>
      </c>
      <c r="AU34" s="9">
        <f t="shared" si="4"/>
        <v>0</v>
      </c>
      <c r="AV34" s="9">
        <f t="shared" si="4"/>
        <v>0</v>
      </c>
      <c r="AW34" s="9">
        <f t="shared" si="4"/>
        <v>0</v>
      </c>
    </row>
    <row r="35" spans="1:49" x14ac:dyDescent="0.25">
      <c r="A35" s="26">
        <f t="shared" si="8"/>
        <v>17</v>
      </c>
      <c r="B35" s="30">
        <f t="shared" si="9"/>
        <v>0.83894072038952761</v>
      </c>
      <c r="C35" s="31">
        <f>'Amort tech'!J16</f>
        <v>4.9211950711149227E-2</v>
      </c>
      <c r="D35" s="28">
        <f t="shared" si="1"/>
        <v>2.2393795185320822</v>
      </c>
      <c r="E35" s="13">
        <f t="shared" si="5"/>
        <v>6.7181385555962467E-2</v>
      </c>
      <c r="F35" s="14">
        <f>Rates!K29</f>
        <v>2.0839950000000003E-2</v>
      </c>
      <c r="G35" s="29">
        <f t="shared" si="6"/>
        <v>1.1299997973569755</v>
      </c>
      <c r="H35" s="13">
        <f t="shared" si="7"/>
        <v>2.5304984021466144</v>
      </c>
      <c r="I35" s="9"/>
      <c r="J35" s="9">
        <f t="shared" si="2"/>
        <v>6.7181385555962467E-2</v>
      </c>
      <c r="K35" s="9">
        <f t="shared" si="2"/>
        <v>6.7181385555962467E-2</v>
      </c>
      <c r="L35" s="9">
        <f t="shared" si="2"/>
        <v>6.7181385555962467E-2</v>
      </c>
      <c r="M35" s="9">
        <f t="shared" si="2"/>
        <v>6.7181385555962467E-2</v>
      </c>
      <c r="N35" s="9">
        <f t="shared" si="2"/>
        <v>6.7181385555962467E-2</v>
      </c>
      <c r="O35" s="9">
        <f t="shared" si="2"/>
        <v>6.7181385555962467E-2</v>
      </c>
      <c r="P35" s="9">
        <f t="shared" si="2"/>
        <v>6.7181385555962467E-2</v>
      </c>
      <c r="Q35" s="9">
        <f t="shared" si="2"/>
        <v>6.7181385555962467E-2</v>
      </c>
      <c r="R35" s="9">
        <f t="shared" si="2"/>
        <v>6.7181385555962467E-2</v>
      </c>
      <c r="S35" s="9">
        <f t="shared" si="2"/>
        <v>6.7181385555962467E-2</v>
      </c>
      <c r="T35" s="9">
        <f t="shared" si="2"/>
        <v>6.7181385555962467E-2</v>
      </c>
      <c r="U35" s="9">
        <f t="shared" si="2"/>
        <v>6.7181385555962467E-2</v>
      </c>
      <c r="V35" s="9">
        <f t="shared" si="2"/>
        <v>6.7181385555962467E-2</v>
      </c>
      <c r="W35" s="9">
        <f t="shared" si="2"/>
        <v>6.7181385555962467E-2</v>
      </c>
      <c r="X35" s="9">
        <f t="shared" si="2"/>
        <v>6.7181385555962467E-2</v>
      </c>
      <c r="Y35" s="9">
        <f t="shared" si="2"/>
        <v>6.7181385555962467E-2</v>
      </c>
      <c r="Z35" s="9">
        <f t="shared" si="3"/>
        <v>2.3065609040880446</v>
      </c>
      <c r="AA35" s="9">
        <f t="shared" si="3"/>
        <v>0</v>
      </c>
      <c r="AB35" s="9">
        <f t="shared" si="3"/>
        <v>0</v>
      </c>
      <c r="AC35" s="9">
        <f t="shared" si="3"/>
        <v>0</v>
      </c>
      <c r="AD35" s="9">
        <f t="shared" si="3"/>
        <v>0</v>
      </c>
      <c r="AE35" s="9">
        <f t="shared" si="3"/>
        <v>0</v>
      </c>
      <c r="AF35" s="9">
        <f t="shared" si="3"/>
        <v>0</v>
      </c>
      <c r="AG35" s="9">
        <f t="shared" si="3"/>
        <v>0</v>
      </c>
      <c r="AH35" s="9">
        <f t="shared" si="3"/>
        <v>0</v>
      </c>
      <c r="AI35" s="9">
        <f t="shared" si="3"/>
        <v>0</v>
      </c>
      <c r="AJ35" s="9">
        <f t="shared" si="3"/>
        <v>0</v>
      </c>
      <c r="AK35" s="9">
        <f t="shared" si="3"/>
        <v>0</v>
      </c>
      <c r="AL35" s="9">
        <f t="shared" si="3"/>
        <v>0</v>
      </c>
      <c r="AM35" s="9">
        <f t="shared" si="3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</row>
    <row r="36" spans="1:49" x14ac:dyDescent="0.25">
      <c r="A36" s="26">
        <f t="shared" si="8"/>
        <v>18</v>
      </c>
      <c r="B36" s="30">
        <f t="shared" si="9"/>
        <v>0.81308968268096093</v>
      </c>
      <c r="C36" s="31">
        <f>'Amort tech'!J17</f>
        <v>5.0688309232483665E-2</v>
      </c>
      <c r="D36" s="28">
        <f t="shared" si="1"/>
        <v>2.3065609040880433</v>
      </c>
      <c r="E36" s="13">
        <f t="shared" si="5"/>
        <v>6.9196827122641288E-2</v>
      </c>
      <c r="F36" s="14">
        <f>Rates!K30</f>
        <v>2.119644E-2</v>
      </c>
      <c r="G36" s="29">
        <f t="shared" si="6"/>
        <v>1.1306053418580866</v>
      </c>
      <c r="H36" s="13">
        <f t="shared" si="7"/>
        <v>2.6078100794829595</v>
      </c>
      <c r="I36" s="9"/>
      <c r="J36" s="9">
        <f t="shared" si="2"/>
        <v>6.9196827122641288E-2</v>
      </c>
      <c r="K36" s="9">
        <f t="shared" si="2"/>
        <v>6.9196827122641288E-2</v>
      </c>
      <c r="L36" s="9">
        <f t="shared" si="2"/>
        <v>6.9196827122641288E-2</v>
      </c>
      <c r="M36" s="9">
        <f t="shared" si="2"/>
        <v>6.9196827122641288E-2</v>
      </c>
      <c r="N36" s="9">
        <f t="shared" si="2"/>
        <v>6.9196827122641288E-2</v>
      </c>
      <c r="O36" s="9">
        <f t="shared" si="2"/>
        <v>6.9196827122641288E-2</v>
      </c>
      <c r="P36" s="9">
        <f t="shared" si="2"/>
        <v>6.9196827122641288E-2</v>
      </c>
      <c r="Q36" s="9">
        <f t="shared" si="2"/>
        <v>6.9196827122641288E-2</v>
      </c>
      <c r="R36" s="9">
        <f t="shared" si="2"/>
        <v>6.9196827122641288E-2</v>
      </c>
      <c r="S36" s="9">
        <f t="shared" si="2"/>
        <v>6.9196827122641288E-2</v>
      </c>
      <c r="T36" s="9">
        <f t="shared" si="2"/>
        <v>6.9196827122641288E-2</v>
      </c>
      <c r="U36" s="9">
        <f t="shared" si="2"/>
        <v>6.9196827122641288E-2</v>
      </c>
      <c r="V36" s="9">
        <f t="shared" si="2"/>
        <v>6.9196827122641288E-2</v>
      </c>
      <c r="W36" s="9">
        <f t="shared" si="2"/>
        <v>6.9196827122641288E-2</v>
      </c>
      <c r="X36" s="9">
        <f t="shared" si="2"/>
        <v>6.9196827122641288E-2</v>
      </c>
      <c r="Y36" s="9">
        <f t="shared" si="2"/>
        <v>6.9196827122641288E-2</v>
      </c>
      <c r="Z36" s="9">
        <f t="shared" si="3"/>
        <v>6.9196827122641288E-2</v>
      </c>
      <c r="AA36" s="9">
        <f t="shared" si="3"/>
        <v>2.3757577312106846</v>
      </c>
      <c r="AB36" s="9">
        <f t="shared" si="3"/>
        <v>0</v>
      </c>
      <c r="AC36" s="9">
        <f t="shared" si="3"/>
        <v>0</v>
      </c>
      <c r="AD36" s="9">
        <f t="shared" si="3"/>
        <v>0</v>
      </c>
      <c r="AE36" s="9">
        <f t="shared" si="3"/>
        <v>0</v>
      </c>
      <c r="AF36" s="9">
        <f t="shared" si="3"/>
        <v>0</v>
      </c>
      <c r="AG36" s="9">
        <f t="shared" si="3"/>
        <v>0</v>
      </c>
      <c r="AH36" s="9">
        <f t="shared" si="3"/>
        <v>0</v>
      </c>
      <c r="AI36" s="9">
        <f t="shared" si="3"/>
        <v>0</v>
      </c>
      <c r="AJ36" s="9">
        <f t="shared" si="3"/>
        <v>0</v>
      </c>
      <c r="AK36" s="9">
        <f t="shared" si="3"/>
        <v>0</v>
      </c>
      <c r="AL36" s="9">
        <f t="shared" si="3"/>
        <v>0</v>
      </c>
      <c r="AM36" s="9">
        <f t="shared" si="3"/>
        <v>0</v>
      </c>
      <c r="AN36" s="9">
        <f t="shared" si="4"/>
        <v>0</v>
      </c>
      <c r="AO36" s="9">
        <f t="shared" si="4"/>
        <v>0</v>
      </c>
      <c r="AP36" s="9">
        <f t="shared" si="4"/>
        <v>0</v>
      </c>
      <c r="AQ36" s="9">
        <f t="shared" si="4"/>
        <v>0</v>
      </c>
      <c r="AR36" s="9">
        <f t="shared" si="4"/>
        <v>0</v>
      </c>
      <c r="AS36" s="9">
        <f t="shared" si="4"/>
        <v>0</v>
      </c>
      <c r="AT36" s="9">
        <f t="shared" si="4"/>
        <v>0</v>
      </c>
      <c r="AU36" s="9">
        <f t="shared" si="4"/>
        <v>0</v>
      </c>
      <c r="AV36" s="9">
        <f t="shared" si="4"/>
        <v>0</v>
      </c>
      <c r="AW36" s="9">
        <f t="shared" si="4"/>
        <v>0</v>
      </c>
    </row>
    <row r="37" spans="1:49" x14ac:dyDescent="0.25">
      <c r="A37" s="26">
        <f t="shared" si="8"/>
        <v>19</v>
      </c>
      <c r="B37" s="30">
        <f t="shared" si="9"/>
        <v>0.78646311384113721</v>
      </c>
      <c r="C37" s="31">
        <f>'Amort tech'!J18</f>
        <v>5.2208958509458288E-2</v>
      </c>
      <c r="D37" s="28">
        <f t="shared" si="1"/>
        <v>2.3757577312106894</v>
      </c>
      <c r="E37" s="13">
        <f t="shared" si="5"/>
        <v>7.127273193632068E-2</v>
      </c>
      <c r="F37" s="14">
        <f>Rates!K31</f>
        <v>2.1636180000000001E-2</v>
      </c>
      <c r="G37" s="29">
        <f t="shared" si="6"/>
        <v>1.1291743776552063</v>
      </c>
      <c r="H37" s="13">
        <f t="shared" si="7"/>
        <v>2.6826447575993755</v>
      </c>
      <c r="I37" s="9"/>
      <c r="J37" s="9">
        <f t="shared" si="2"/>
        <v>7.127273193632068E-2</v>
      </c>
      <c r="K37" s="9">
        <f t="shared" si="2"/>
        <v>7.127273193632068E-2</v>
      </c>
      <c r="L37" s="9">
        <f t="shared" si="2"/>
        <v>7.127273193632068E-2</v>
      </c>
      <c r="M37" s="9">
        <f t="shared" si="2"/>
        <v>7.127273193632068E-2</v>
      </c>
      <c r="N37" s="9">
        <f t="shared" si="2"/>
        <v>7.127273193632068E-2</v>
      </c>
      <c r="O37" s="9">
        <f t="shared" si="2"/>
        <v>7.127273193632068E-2</v>
      </c>
      <c r="P37" s="9">
        <f t="shared" si="2"/>
        <v>7.127273193632068E-2</v>
      </c>
      <c r="Q37" s="9">
        <f t="shared" si="2"/>
        <v>7.127273193632068E-2</v>
      </c>
      <c r="R37" s="9">
        <f t="shared" si="2"/>
        <v>7.127273193632068E-2</v>
      </c>
      <c r="S37" s="9">
        <f t="shared" si="2"/>
        <v>7.127273193632068E-2</v>
      </c>
      <c r="T37" s="9">
        <f t="shared" si="2"/>
        <v>7.127273193632068E-2</v>
      </c>
      <c r="U37" s="9">
        <f t="shared" si="2"/>
        <v>7.127273193632068E-2</v>
      </c>
      <c r="V37" s="9">
        <f t="shared" si="2"/>
        <v>7.127273193632068E-2</v>
      </c>
      <c r="W37" s="9">
        <f t="shared" si="2"/>
        <v>7.127273193632068E-2</v>
      </c>
      <c r="X37" s="9">
        <f t="shared" si="2"/>
        <v>7.127273193632068E-2</v>
      </c>
      <c r="Y37" s="9">
        <f t="shared" si="2"/>
        <v>7.127273193632068E-2</v>
      </c>
      <c r="Z37" s="9">
        <f t="shared" si="3"/>
        <v>7.127273193632068E-2</v>
      </c>
      <c r="AA37" s="9">
        <f t="shared" si="3"/>
        <v>7.127273193632068E-2</v>
      </c>
      <c r="AB37" s="9">
        <f t="shared" si="3"/>
        <v>2.4470304631470103</v>
      </c>
      <c r="AC37" s="9">
        <f t="shared" si="3"/>
        <v>0</v>
      </c>
      <c r="AD37" s="9">
        <f t="shared" si="3"/>
        <v>0</v>
      </c>
      <c r="AE37" s="9">
        <f t="shared" si="3"/>
        <v>0</v>
      </c>
      <c r="AF37" s="9">
        <f t="shared" si="3"/>
        <v>0</v>
      </c>
      <c r="AG37" s="9">
        <f t="shared" si="3"/>
        <v>0</v>
      </c>
      <c r="AH37" s="9">
        <f t="shared" si="3"/>
        <v>0</v>
      </c>
      <c r="AI37" s="9">
        <f t="shared" si="3"/>
        <v>0</v>
      </c>
      <c r="AJ37" s="9">
        <f t="shared" si="3"/>
        <v>0</v>
      </c>
      <c r="AK37" s="9">
        <f t="shared" si="3"/>
        <v>0</v>
      </c>
      <c r="AL37" s="9">
        <f t="shared" si="3"/>
        <v>0</v>
      </c>
      <c r="AM37" s="9">
        <f t="shared" si="3"/>
        <v>0</v>
      </c>
      <c r="AN37" s="9">
        <f t="shared" si="4"/>
        <v>0</v>
      </c>
      <c r="AO37" s="9">
        <f t="shared" si="4"/>
        <v>0</v>
      </c>
      <c r="AP37" s="9">
        <f t="shared" si="4"/>
        <v>0</v>
      </c>
      <c r="AQ37" s="9">
        <f t="shared" si="4"/>
        <v>0</v>
      </c>
      <c r="AR37" s="9">
        <f t="shared" si="4"/>
        <v>0</v>
      </c>
      <c r="AS37" s="9">
        <f t="shared" si="4"/>
        <v>0</v>
      </c>
      <c r="AT37" s="9">
        <f t="shared" si="4"/>
        <v>0</v>
      </c>
      <c r="AU37" s="9">
        <f t="shared" si="4"/>
        <v>0</v>
      </c>
      <c r="AV37" s="9">
        <f t="shared" si="4"/>
        <v>0</v>
      </c>
      <c r="AW37" s="9">
        <f t="shared" si="4"/>
        <v>0</v>
      </c>
    </row>
    <row r="38" spans="1:49" x14ac:dyDescent="0.25">
      <c r="A38" s="26">
        <f t="shared" si="8"/>
        <v>20</v>
      </c>
      <c r="B38" s="30">
        <f t="shared" si="9"/>
        <v>0.75903774793611878</v>
      </c>
      <c r="C38" s="31">
        <f>'Amort tech'!J19</f>
        <v>5.3775227264742015E-2</v>
      </c>
      <c r="D38" s="28">
        <f t="shared" si="1"/>
        <v>2.447030463147009</v>
      </c>
      <c r="E38" s="13">
        <f t="shared" si="5"/>
        <v>7.3410913894410262E-2</v>
      </c>
      <c r="F38" s="14">
        <f>Rates!K32</f>
        <v>2.2031099999999998E-2</v>
      </c>
      <c r="G38" s="29">
        <f t="shared" si="6"/>
        <v>1.127784605817316</v>
      </c>
      <c r="H38" s="13">
        <f t="shared" si="7"/>
        <v>2.7597232863032137</v>
      </c>
      <c r="I38" s="9"/>
      <c r="J38" s="9">
        <f t="shared" si="2"/>
        <v>7.3410913894410262E-2</v>
      </c>
      <c r="K38" s="9">
        <f t="shared" si="2"/>
        <v>7.3410913894410262E-2</v>
      </c>
      <c r="L38" s="9">
        <f t="shared" si="2"/>
        <v>7.3410913894410262E-2</v>
      </c>
      <c r="M38" s="9">
        <f t="shared" si="2"/>
        <v>7.3410913894410262E-2</v>
      </c>
      <c r="N38" s="9">
        <f t="shared" si="2"/>
        <v>7.3410913894410262E-2</v>
      </c>
      <c r="O38" s="9">
        <f t="shared" si="2"/>
        <v>7.3410913894410262E-2</v>
      </c>
      <c r="P38" s="9">
        <f t="shared" si="2"/>
        <v>7.3410913894410262E-2</v>
      </c>
      <c r="Q38" s="9">
        <f t="shared" si="2"/>
        <v>7.3410913894410262E-2</v>
      </c>
      <c r="R38" s="9">
        <f t="shared" si="2"/>
        <v>7.3410913894410262E-2</v>
      </c>
      <c r="S38" s="9">
        <f t="shared" si="2"/>
        <v>7.3410913894410262E-2</v>
      </c>
      <c r="T38" s="9">
        <f t="shared" si="2"/>
        <v>7.3410913894410262E-2</v>
      </c>
      <c r="U38" s="9">
        <f t="shared" si="2"/>
        <v>7.3410913894410262E-2</v>
      </c>
      <c r="V38" s="9">
        <f t="shared" si="2"/>
        <v>7.3410913894410262E-2</v>
      </c>
      <c r="W38" s="9">
        <f t="shared" si="2"/>
        <v>7.3410913894410262E-2</v>
      </c>
      <c r="X38" s="9">
        <f t="shared" si="2"/>
        <v>7.3410913894410262E-2</v>
      </c>
      <c r="Y38" s="9">
        <f t="shared" si="2"/>
        <v>7.3410913894410262E-2</v>
      </c>
      <c r="Z38" s="9">
        <f t="shared" si="3"/>
        <v>7.3410913894410262E-2</v>
      </c>
      <c r="AA38" s="9">
        <f t="shared" si="3"/>
        <v>7.3410913894410262E-2</v>
      </c>
      <c r="AB38" s="9">
        <f t="shared" si="3"/>
        <v>7.3410913894410262E-2</v>
      </c>
      <c r="AC38" s="9">
        <f t="shared" si="3"/>
        <v>2.5204413770414194</v>
      </c>
      <c r="AD38" s="9">
        <f t="shared" si="3"/>
        <v>0</v>
      </c>
      <c r="AE38" s="9">
        <f t="shared" si="3"/>
        <v>0</v>
      </c>
      <c r="AF38" s="9">
        <f t="shared" si="3"/>
        <v>0</v>
      </c>
      <c r="AG38" s="9">
        <f t="shared" si="3"/>
        <v>0</v>
      </c>
      <c r="AH38" s="9">
        <f t="shared" si="3"/>
        <v>0</v>
      </c>
      <c r="AI38" s="9">
        <f t="shared" si="3"/>
        <v>0</v>
      </c>
      <c r="AJ38" s="9">
        <f t="shared" si="3"/>
        <v>0</v>
      </c>
      <c r="AK38" s="9">
        <f t="shared" si="3"/>
        <v>0</v>
      </c>
      <c r="AL38" s="9">
        <f t="shared" si="3"/>
        <v>0</v>
      </c>
      <c r="AM38" s="9">
        <f t="shared" si="3"/>
        <v>0</v>
      </c>
      <c r="AN38" s="9">
        <f t="shared" si="4"/>
        <v>0</v>
      </c>
      <c r="AO38" s="9">
        <f t="shared" si="4"/>
        <v>0</v>
      </c>
      <c r="AP38" s="9">
        <f t="shared" si="4"/>
        <v>0</v>
      </c>
      <c r="AQ38" s="9">
        <f t="shared" si="4"/>
        <v>0</v>
      </c>
      <c r="AR38" s="9">
        <f t="shared" si="4"/>
        <v>0</v>
      </c>
      <c r="AS38" s="9">
        <f t="shared" si="4"/>
        <v>0</v>
      </c>
      <c r="AT38" s="9">
        <f t="shared" si="4"/>
        <v>0</v>
      </c>
      <c r="AU38" s="9">
        <f t="shared" si="4"/>
        <v>0</v>
      </c>
      <c r="AV38" s="9">
        <f t="shared" si="4"/>
        <v>0</v>
      </c>
      <c r="AW38" s="9">
        <f t="shared" si="4"/>
        <v>0</v>
      </c>
    </row>
    <row r="39" spans="1:49" x14ac:dyDescent="0.25">
      <c r="A39" s="26">
        <f t="shared" si="8"/>
        <v>21</v>
      </c>
      <c r="B39" s="30">
        <f t="shared" si="9"/>
        <v>0.73078962105394984</v>
      </c>
      <c r="C39" s="31">
        <f>'Amort tech'!J20</f>
        <v>5.5388484082684181E-2</v>
      </c>
      <c r="D39" s="28">
        <f t="shared" si="1"/>
        <v>2.5204413770414154</v>
      </c>
      <c r="E39" s="13">
        <f t="shared" si="5"/>
        <v>7.561324131124246E-2</v>
      </c>
      <c r="F39" s="14">
        <f>Rates!K33</f>
        <v>2.2521599999999999E-2</v>
      </c>
      <c r="G39" s="29">
        <f t="shared" si="6"/>
        <v>1.1240431592449245</v>
      </c>
      <c r="H39" s="13">
        <f t="shared" si="7"/>
        <v>2.8330848881412605</v>
      </c>
      <c r="I39" s="9"/>
      <c r="J39" s="9">
        <f t="shared" si="2"/>
        <v>7.561324131124246E-2</v>
      </c>
      <c r="K39" s="9">
        <f t="shared" si="2"/>
        <v>7.561324131124246E-2</v>
      </c>
      <c r="L39" s="9">
        <f t="shared" si="2"/>
        <v>7.561324131124246E-2</v>
      </c>
      <c r="M39" s="9">
        <f t="shared" si="2"/>
        <v>7.561324131124246E-2</v>
      </c>
      <c r="N39" s="9">
        <f t="shared" si="2"/>
        <v>7.561324131124246E-2</v>
      </c>
      <c r="O39" s="9">
        <f t="shared" si="2"/>
        <v>7.561324131124246E-2</v>
      </c>
      <c r="P39" s="9">
        <f t="shared" si="2"/>
        <v>7.561324131124246E-2</v>
      </c>
      <c r="Q39" s="9">
        <f t="shared" si="2"/>
        <v>7.561324131124246E-2</v>
      </c>
      <c r="R39" s="9">
        <f t="shared" si="2"/>
        <v>7.561324131124246E-2</v>
      </c>
      <c r="S39" s="9">
        <f t="shared" si="2"/>
        <v>7.561324131124246E-2</v>
      </c>
      <c r="T39" s="9">
        <f t="shared" si="2"/>
        <v>7.561324131124246E-2</v>
      </c>
      <c r="U39" s="9">
        <f t="shared" si="2"/>
        <v>7.561324131124246E-2</v>
      </c>
      <c r="V39" s="9">
        <f t="shared" si="2"/>
        <v>7.561324131124246E-2</v>
      </c>
      <c r="W39" s="9">
        <f t="shared" si="2"/>
        <v>7.561324131124246E-2</v>
      </c>
      <c r="X39" s="9">
        <f t="shared" si="2"/>
        <v>7.561324131124246E-2</v>
      </c>
      <c r="Y39" s="9">
        <f t="shared" si="2"/>
        <v>7.561324131124246E-2</v>
      </c>
      <c r="Z39" s="9">
        <f t="shared" si="3"/>
        <v>7.561324131124246E-2</v>
      </c>
      <c r="AA39" s="9">
        <f t="shared" si="3"/>
        <v>7.561324131124246E-2</v>
      </c>
      <c r="AB39" s="9">
        <f t="shared" si="3"/>
        <v>7.561324131124246E-2</v>
      </c>
      <c r="AC39" s="9">
        <f t="shared" si="3"/>
        <v>7.561324131124246E-2</v>
      </c>
      <c r="AD39" s="9">
        <f t="shared" si="3"/>
        <v>2.5960546183526576</v>
      </c>
      <c r="AE39" s="9">
        <f t="shared" si="3"/>
        <v>0</v>
      </c>
      <c r="AF39" s="9">
        <f t="shared" si="3"/>
        <v>0</v>
      </c>
      <c r="AG39" s="9">
        <f t="shared" si="3"/>
        <v>0</v>
      </c>
      <c r="AH39" s="9">
        <f t="shared" si="3"/>
        <v>0</v>
      </c>
      <c r="AI39" s="9">
        <f t="shared" si="3"/>
        <v>0</v>
      </c>
      <c r="AJ39" s="9">
        <f t="shared" si="3"/>
        <v>0</v>
      </c>
      <c r="AK39" s="9">
        <f t="shared" si="3"/>
        <v>0</v>
      </c>
      <c r="AL39" s="9">
        <f t="shared" si="3"/>
        <v>0</v>
      </c>
      <c r="AM39" s="9">
        <f t="shared" si="3"/>
        <v>0</v>
      </c>
      <c r="AN39" s="9">
        <f t="shared" si="4"/>
        <v>0</v>
      </c>
      <c r="AO39" s="9">
        <f t="shared" si="4"/>
        <v>0</v>
      </c>
      <c r="AP39" s="9">
        <f t="shared" si="4"/>
        <v>0</v>
      </c>
      <c r="AQ39" s="9">
        <f t="shared" si="4"/>
        <v>0</v>
      </c>
      <c r="AR39" s="9">
        <f t="shared" si="4"/>
        <v>0</v>
      </c>
      <c r="AS39" s="9">
        <f t="shared" si="4"/>
        <v>0</v>
      </c>
      <c r="AT39" s="9">
        <f t="shared" si="4"/>
        <v>0</v>
      </c>
      <c r="AU39" s="9">
        <f t="shared" si="4"/>
        <v>0</v>
      </c>
      <c r="AV39" s="9">
        <f t="shared" si="4"/>
        <v>0</v>
      </c>
      <c r="AW39" s="9">
        <f t="shared" si="4"/>
        <v>0</v>
      </c>
    </row>
    <row r="40" spans="1:49" x14ac:dyDescent="0.25">
      <c r="A40" s="26">
        <f t="shared" si="8"/>
        <v>22</v>
      </c>
      <c r="B40" s="30">
        <f t="shared" si="9"/>
        <v>0.70169405036531585</v>
      </c>
      <c r="C40" s="31">
        <f>'Amort tech'!J21</f>
        <v>5.7050138605164703E-2</v>
      </c>
      <c r="D40" s="28">
        <f t="shared" si="1"/>
        <v>2.5960546183526576</v>
      </c>
      <c r="E40" s="13">
        <f t="shared" si="5"/>
        <v>7.7881638550579724E-2</v>
      </c>
      <c r="F40" s="14">
        <f>Rates!K34</f>
        <v>2.3002559999999998E-2</v>
      </c>
      <c r="G40" s="29">
        <f t="shared" si="6"/>
        <v>1.1197541490052352</v>
      </c>
      <c r="H40" s="13">
        <f t="shared" si="7"/>
        <v>2.9069429299445906</v>
      </c>
      <c r="I40" s="9"/>
      <c r="J40" s="9">
        <f t="shared" si="2"/>
        <v>7.7881638550579724E-2</v>
      </c>
      <c r="K40" s="9">
        <f t="shared" si="2"/>
        <v>7.7881638550579724E-2</v>
      </c>
      <c r="L40" s="9">
        <f t="shared" si="2"/>
        <v>7.7881638550579724E-2</v>
      </c>
      <c r="M40" s="9">
        <f t="shared" si="2"/>
        <v>7.7881638550579724E-2</v>
      </c>
      <c r="N40" s="9">
        <f t="shared" si="2"/>
        <v>7.7881638550579724E-2</v>
      </c>
      <c r="O40" s="9">
        <f t="shared" si="2"/>
        <v>7.7881638550579724E-2</v>
      </c>
      <c r="P40" s="9">
        <f t="shared" si="2"/>
        <v>7.7881638550579724E-2</v>
      </c>
      <c r="Q40" s="9">
        <f t="shared" si="2"/>
        <v>7.7881638550579724E-2</v>
      </c>
      <c r="R40" s="9">
        <f t="shared" si="2"/>
        <v>7.7881638550579724E-2</v>
      </c>
      <c r="S40" s="9">
        <f t="shared" si="2"/>
        <v>7.7881638550579724E-2</v>
      </c>
      <c r="T40" s="9">
        <f t="shared" si="2"/>
        <v>7.7881638550579724E-2</v>
      </c>
      <c r="U40" s="9">
        <f t="shared" si="2"/>
        <v>7.7881638550579724E-2</v>
      </c>
      <c r="V40" s="9">
        <f t="shared" si="2"/>
        <v>7.7881638550579724E-2</v>
      </c>
      <c r="W40" s="9">
        <f t="shared" si="2"/>
        <v>7.7881638550579724E-2</v>
      </c>
      <c r="X40" s="9">
        <f t="shared" si="2"/>
        <v>7.7881638550579724E-2</v>
      </c>
      <c r="Y40" s="9">
        <f t="shared" si="2"/>
        <v>7.7881638550579724E-2</v>
      </c>
      <c r="Z40" s="9">
        <f t="shared" si="3"/>
        <v>7.7881638550579724E-2</v>
      </c>
      <c r="AA40" s="9">
        <f t="shared" si="3"/>
        <v>7.7881638550579724E-2</v>
      </c>
      <c r="AB40" s="9">
        <f t="shared" si="3"/>
        <v>7.7881638550579724E-2</v>
      </c>
      <c r="AC40" s="9">
        <f t="shared" si="3"/>
        <v>7.7881638550579724E-2</v>
      </c>
      <c r="AD40" s="9">
        <f t="shared" si="3"/>
        <v>7.7881638550579724E-2</v>
      </c>
      <c r="AE40" s="9">
        <f t="shared" si="3"/>
        <v>2.6739362569032372</v>
      </c>
      <c r="AF40" s="9">
        <f t="shared" si="3"/>
        <v>0</v>
      </c>
      <c r="AG40" s="9">
        <f t="shared" si="3"/>
        <v>0</v>
      </c>
      <c r="AH40" s="9">
        <f t="shared" si="3"/>
        <v>0</v>
      </c>
      <c r="AI40" s="9">
        <f t="shared" si="3"/>
        <v>0</v>
      </c>
      <c r="AJ40" s="9">
        <f t="shared" si="3"/>
        <v>0</v>
      </c>
      <c r="AK40" s="9">
        <f t="shared" si="3"/>
        <v>0</v>
      </c>
      <c r="AL40" s="9">
        <f t="shared" si="3"/>
        <v>0</v>
      </c>
      <c r="AM40" s="9">
        <f t="shared" si="3"/>
        <v>0</v>
      </c>
      <c r="AN40" s="9">
        <f t="shared" si="4"/>
        <v>0</v>
      </c>
      <c r="AO40" s="9">
        <f t="shared" si="4"/>
        <v>0</v>
      </c>
      <c r="AP40" s="9">
        <f t="shared" si="4"/>
        <v>0</v>
      </c>
      <c r="AQ40" s="9">
        <f t="shared" si="4"/>
        <v>0</v>
      </c>
      <c r="AR40" s="9">
        <f t="shared" si="4"/>
        <v>0</v>
      </c>
      <c r="AS40" s="9">
        <f t="shared" si="4"/>
        <v>0</v>
      </c>
      <c r="AT40" s="9">
        <f t="shared" si="4"/>
        <v>0</v>
      </c>
      <c r="AU40" s="9">
        <f t="shared" si="4"/>
        <v>0</v>
      </c>
      <c r="AV40" s="9">
        <f t="shared" si="4"/>
        <v>0</v>
      </c>
      <c r="AW40" s="9">
        <f t="shared" si="4"/>
        <v>0</v>
      </c>
    </row>
    <row r="41" spans="1:49" x14ac:dyDescent="0.25">
      <c r="A41" s="26">
        <f t="shared" si="8"/>
        <v>23</v>
      </c>
      <c r="B41" s="30">
        <f t="shared" si="9"/>
        <v>0.67172561255602281</v>
      </c>
      <c r="C41" s="31">
        <f>'Amort tech'!J22</f>
        <v>5.8761642763319681E-2</v>
      </c>
      <c r="D41" s="28">
        <f t="shared" si="1"/>
        <v>2.673936256903239</v>
      </c>
      <c r="E41" s="13">
        <f t="shared" si="5"/>
        <v>8.0218087707097166E-2</v>
      </c>
      <c r="F41" s="14">
        <f>Rates!K35</f>
        <v>2.3379570000000002E-2</v>
      </c>
      <c r="G41" s="29">
        <f t="shared" si="6"/>
        <v>1.1167519432684117</v>
      </c>
      <c r="H41" s="13">
        <f t="shared" si="7"/>
        <v>2.986123511072555</v>
      </c>
      <c r="I41" s="9"/>
      <c r="J41" s="9">
        <f t="shared" si="2"/>
        <v>8.0218087707097166E-2</v>
      </c>
      <c r="K41" s="9">
        <f t="shared" si="2"/>
        <v>8.0218087707097166E-2</v>
      </c>
      <c r="L41" s="9">
        <f t="shared" si="2"/>
        <v>8.0218087707097166E-2</v>
      </c>
      <c r="M41" s="9">
        <f t="shared" si="2"/>
        <v>8.0218087707097166E-2</v>
      </c>
      <c r="N41" s="9">
        <f t="shared" si="2"/>
        <v>8.0218087707097166E-2</v>
      </c>
      <c r="O41" s="9">
        <f t="shared" si="2"/>
        <v>8.0218087707097166E-2</v>
      </c>
      <c r="P41" s="9">
        <f t="shared" si="2"/>
        <v>8.0218087707097166E-2</v>
      </c>
      <c r="Q41" s="9">
        <f t="shared" si="2"/>
        <v>8.0218087707097166E-2</v>
      </c>
      <c r="R41" s="9">
        <f t="shared" si="2"/>
        <v>8.0218087707097166E-2</v>
      </c>
      <c r="S41" s="9">
        <f t="shared" si="2"/>
        <v>8.0218087707097166E-2</v>
      </c>
      <c r="T41" s="9">
        <f t="shared" si="2"/>
        <v>8.0218087707097166E-2</v>
      </c>
      <c r="U41" s="9">
        <f t="shared" si="2"/>
        <v>8.0218087707097166E-2</v>
      </c>
      <c r="V41" s="9">
        <f t="shared" si="2"/>
        <v>8.0218087707097166E-2</v>
      </c>
      <c r="W41" s="9">
        <f t="shared" si="2"/>
        <v>8.0218087707097166E-2</v>
      </c>
      <c r="X41" s="9">
        <f t="shared" si="2"/>
        <v>8.0218087707097166E-2</v>
      </c>
      <c r="Y41" s="9">
        <f t="shared" si="2"/>
        <v>8.0218087707097166E-2</v>
      </c>
      <c r="Z41" s="9">
        <f t="shared" si="3"/>
        <v>8.0218087707097166E-2</v>
      </c>
      <c r="AA41" s="9">
        <f t="shared" si="3"/>
        <v>8.0218087707097166E-2</v>
      </c>
      <c r="AB41" s="9">
        <f t="shared" si="3"/>
        <v>8.0218087707097166E-2</v>
      </c>
      <c r="AC41" s="9">
        <f t="shared" si="3"/>
        <v>8.0218087707097166E-2</v>
      </c>
      <c r="AD41" s="9">
        <f t="shared" si="3"/>
        <v>8.0218087707097166E-2</v>
      </c>
      <c r="AE41" s="9">
        <f t="shared" si="3"/>
        <v>8.0218087707097166E-2</v>
      </c>
      <c r="AF41" s="9">
        <f t="shared" si="3"/>
        <v>2.754154344610336</v>
      </c>
      <c r="AG41" s="9">
        <f t="shared" si="3"/>
        <v>0</v>
      </c>
      <c r="AH41" s="9">
        <f t="shared" si="3"/>
        <v>0</v>
      </c>
      <c r="AI41" s="9">
        <f t="shared" si="3"/>
        <v>0</v>
      </c>
      <c r="AJ41" s="9">
        <f t="shared" si="3"/>
        <v>0</v>
      </c>
      <c r="AK41" s="9">
        <f t="shared" si="3"/>
        <v>0</v>
      </c>
      <c r="AL41" s="9">
        <f t="shared" si="3"/>
        <v>0</v>
      </c>
      <c r="AM41" s="9">
        <f t="shared" si="3"/>
        <v>0</v>
      </c>
      <c r="AN41" s="9">
        <f t="shared" si="4"/>
        <v>0</v>
      </c>
      <c r="AO41" s="9">
        <f t="shared" si="4"/>
        <v>0</v>
      </c>
      <c r="AP41" s="9">
        <f t="shared" si="4"/>
        <v>0</v>
      </c>
      <c r="AQ41" s="9">
        <f t="shared" si="4"/>
        <v>0</v>
      </c>
      <c r="AR41" s="9">
        <f t="shared" si="4"/>
        <v>0</v>
      </c>
      <c r="AS41" s="9">
        <f t="shared" si="4"/>
        <v>0</v>
      </c>
      <c r="AT41" s="9">
        <f t="shared" si="4"/>
        <v>0</v>
      </c>
      <c r="AU41" s="9">
        <f t="shared" si="4"/>
        <v>0</v>
      </c>
      <c r="AV41" s="9">
        <f t="shared" si="4"/>
        <v>0</v>
      </c>
      <c r="AW41" s="9">
        <f t="shared" si="4"/>
        <v>0</v>
      </c>
    </row>
    <row r="42" spans="1:49" x14ac:dyDescent="0.25">
      <c r="A42" s="26">
        <f t="shared" si="8"/>
        <v>24</v>
      </c>
      <c r="B42" s="30">
        <f t="shared" si="9"/>
        <v>0.64085812161245104</v>
      </c>
      <c r="C42" s="31">
        <f>'Amort tech'!J23</f>
        <v>6.0524492046219167E-2</v>
      </c>
      <c r="D42" s="28">
        <f t="shared" si="1"/>
        <v>2.7541543446103312</v>
      </c>
      <c r="E42" s="13">
        <f t="shared" si="5"/>
        <v>8.2624630338309926E-2</v>
      </c>
      <c r="F42" s="14">
        <f>Rates!K36</f>
        <v>2.3746379999999997E-2</v>
      </c>
      <c r="G42" s="29">
        <f t="shared" si="6"/>
        <v>1.1134106389675249</v>
      </c>
      <c r="H42" s="13">
        <f t="shared" si="7"/>
        <v>3.0665047486477737</v>
      </c>
      <c r="I42" s="9"/>
      <c r="J42" s="9">
        <f t="shared" si="2"/>
        <v>8.2624630338309926E-2</v>
      </c>
      <c r="K42" s="9">
        <f t="shared" si="2"/>
        <v>8.2624630338309926E-2</v>
      </c>
      <c r="L42" s="9">
        <f t="shared" si="2"/>
        <v>8.2624630338309926E-2</v>
      </c>
      <c r="M42" s="9">
        <f t="shared" si="2"/>
        <v>8.2624630338309926E-2</v>
      </c>
      <c r="N42" s="9">
        <f t="shared" si="2"/>
        <v>8.2624630338309926E-2</v>
      </c>
      <c r="O42" s="9">
        <f t="shared" si="2"/>
        <v>8.2624630338309926E-2</v>
      </c>
      <c r="P42" s="9">
        <f t="shared" si="2"/>
        <v>8.2624630338309926E-2</v>
      </c>
      <c r="Q42" s="9">
        <f t="shared" si="2"/>
        <v>8.2624630338309926E-2</v>
      </c>
      <c r="R42" s="9">
        <f t="shared" si="2"/>
        <v>8.2624630338309926E-2</v>
      </c>
      <c r="S42" s="9">
        <f t="shared" si="2"/>
        <v>8.2624630338309926E-2</v>
      </c>
      <c r="T42" s="9">
        <f t="shared" si="2"/>
        <v>8.2624630338309926E-2</v>
      </c>
      <c r="U42" s="9">
        <f t="shared" si="2"/>
        <v>8.2624630338309926E-2</v>
      </c>
      <c r="V42" s="9">
        <f t="shared" si="2"/>
        <v>8.2624630338309926E-2</v>
      </c>
      <c r="W42" s="9">
        <f t="shared" si="2"/>
        <v>8.2624630338309926E-2</v>
      </c>
      <c r="X42" s="9">
        <f t="shared" si="2"/>
        <v>8.2624630338309926E-2</v>
      </c>
      <c r="Y42" s="9">
        <f t="shared" si="2"/>
        <v>8.2624630338309926E-2</v>
      </c>
      <c r="Z42" s="9">
        <f t="shared" si="3"/>
        <v>8.2624630338309926E-2</v>
      </c>
      <c r="AA42" s="9">
        <f t="shared" si="3"/>
        <v>8.2624630338309926E-2</v>
      </c>
      <c r="AB42" s="9">
        <f t="shared" si="3"/>
        <v>8.2624630338309926E-2</v>
      </c>
      <c r="AC42" s="9">
        <f t="shared" si="3"/>
        <v>8.2624630338309926E-2</v>
      </c>
      <c r="AD42" s="9">
        <f t="shared" si="3"/>
        <v>8.2624630338309926E-2</v>
      </c>
      <c r="AE42" s="9">
        <f t="shared" si="3"/>
        <v>8.2624630338309926E-2</v>
      </c>
      <c r="AF42" s="9">
        <f t="shared" si="3"/>
        <v>8.2624630338309926E-2</v>
      </c>
      <c r="AG42" s="9">
        <f t="shared" si="3"/>
        <v>2.8367789749486412</v>
      </c>
      <c r="AH42" s="9">
        <f t="shared" si="3"/>
        <v>0</v>
      </c>
      <c r="AI42" s="9">
        <f t="shared" si="3"/>
        <v>0</v>
      </c>
      <c r="AJ42" s="9">
        <f t="shared" si="3"/>
        <v>0</v>
      </c>
      <c r="AK42" s="9">
        <f t="shared" si="3"/>
        <v>0</v>
      </c>
      <c r="AL42" s="9">
        <f t="shared" si="3"/>
        <v>0</v>
      </c>
      <c r="AM42" s="9">
        <f t="shared" si="3"/>
        <v>0</v>
      </c>
      <c r="AN42" s="9">
        <f t="shared" si="4"/>
        <v>0</v>
      </c>
      <c r="AO42" s="9">
        <f t="shared" si="4"/>
        <v>0</v>
      </c>
      <c r="AP42" s="9">
        <f t="shared" si="4"/>
        <v>0</v>
      </c>
      <c r="AQ42" s="9">
        <f t="shared" si="4"/>
        <v>0</v>
      </c>
      <c r="AR42" s="9">
        <f t="shared" si="4"/>
        <v>0</v>
      </c>
      <c r="AS42" s="9">
        <f t="shared" si="4"/>
        <v>0</v>
      </c>
      <c r="AT42" s="9">
        <f t="shared" si="4"/>
        <v>0</v>
      </c>
      <c r="AU42" s="9">
        <f t="shared" si="4"/>
        <v>0</v>
      </c>
      <c r="AV42" s="9">
        <f t="shared" si="4"/>
        <v>0</v>
      </c>
      <c r="AW42" s="9">
        <f t="shared" si="4"/>
        <v>0</v>
      </c>
    </row>
    <row r="43" spans="1:49" x14ac:dyDescent="0.25">
      <c r="A43" s="26">
        <f t="shared" si="8"/>
        <v>25</v>
      </c>
      <c r="B43" s="30">
        <f t="shared" si="9"/>
        <v>0.6090646059405721</v>
      </c>
      <c r="C43" s="31">
        <f>'Amort tech'!J24</f>
        <v>6.2340226807605759E-2</v>
      </c>
      <c r="D43" s="28">
        <f t="shared" si="1"/>
        <v>2.8367789749486421</v>
      </c>
      <c r="E43" s="13">
        <f t="shared" si="5"/>
        <v>8.5103369248459265E-2</v>
      </c>
      <c r="F43" s="14">
        <f>Rates!K37</f>
        <v>2.399625E-2</v>
      </c>
      <c r="G43" s="29">
        <f t="shared" si="6"/>
        <v>1.111896016038604</v>
      </c>
      <c r="H43" s="13">
        <f t="shared" si="7"/>
        <v>3.1542032406274698</v>
      </c>
      <c r="I43" s="9"/>
      <c r="J43" s="9">
        <f t="shared" si="2"/>
        <v>8.5103369248459265E-2</v>
      </c>
      <c r="K43" s="9">
        <f t="shared" si="2"/>
        <v>8.5103369248459265E-2</v>
      </c>
      <c r="L43" s="9">
        <f t="shared" si="2"/>
        <v>8.5103369248459265E-2</v>
      </c>
      <c r="M43" s="9">
        <f t="shared" si="2"/>
        <v>8.5103369248459265E-2</v>
      </c>
      <c r="N43" s="9">
        <f t="shared" si="2"/>
        <v>8.5103369248459265E-2</v>
      </c>
      <c r="O43" s="9">
        <f t="shared" si="2"/>
        <v>8.5103369248459265E-2</v>
      </c>
      <c r="P43" s="9">
        <f t="shared" si="2"/>
        <v>8.5103369248459265E-2</v>
      </c>
      <c r="Q43" s="9">
        <f t="shared" si="2"/>
        <v>8.5103369248459265E-2</v>
      </c>
      <c r="R43" s="9">
        <f t="shared" si="2"/>
        <v>8.5103369248459265E-2</v>
      </c>
      <c r="S43" s="9">
        <f t="shared" si="2"/>
        <v>8.5103369248459265E-2</v>
      </c>
      <c r="T43" s="9">
        <f t="shared" si="2"/>
        <v>8.5103369248459265E-2</v>
      </c>
      <c r="U43" s="9">
        <f t="shared" si="2"/>
        <v>8.5103369248459265E-2</v>
      </c>
      <c r="V43" s="9">
        <f t="shared" si="2"/>
        <v>8.5103369248459265E-2</v>
      </c>
      <c r="W43" s="9">
        <f t="shared" si="2"/>
        <v>8.5103369248459265E-2</v>
      </c>
      <c r="X43" s="9">
        <f t="shared" si="2"/>
        <v>8.5103369248459265E-2</v>
      </c>
      <c r="Y43" s="9">
        <f t="shared" si="2"/>
        <v>8.5103369248459265E-2</v>
      </c>
      <c r="Z43" s="9">
        <f t="shared" si="3"/>
        <v>8.5103369248459265E-2</v>
      </c>
      <c r="AA43" s="9">
        <f t="shared" si="3"/>
        <v>8.5103369248459265E-2</v>
      </c>
      <c r="AB43" s="9">
        <f t="shared" si="3"/>
        <v>8.5103369248459265E-2</v>
      </c>
      <c r="AC43" s="9">
        <f t="shared" si="3"/>
        <v>8.5103369248459265E-2</v>
      </c>
      <c r="AD43" s="9">
        <f t="shared" si="3"/>
        <v>8.5103369248459265E-2</v>
      </c>
      <c r="AE43" s="9">
        <f t="shared" si="3"/>
        <v>8.5103369248459265E-2</v>
      </c>
      <c r="AF43" s="9">
        <f t="shared" si="3"/>
        <v>8.5103369248459265E-2</v>
      </c>
      <c r="AG43" s="9">
        <f t="shared" si="3"/>
        <v>8.5103369248459265E-2</v>
      </c>
      <c r="AH43" s="9">
        <f t="shared" si="3"/>
        <v>2.9218823441971011</v>
      </c>
      <c r="AI43" s="9">
        <f t="shared" si="3"/>
        <v>0</v>
      </c>
      <c r="AJ43" s="9">
        <f t="shared" si="3"/>
        <v>0</v>
      </c>
      <c r="AK43" s="9">
        <f t="shared" si="3"/>
        <v>0</v>
      </c>
      <c r="AL43" s="9">
        <f t="shared" si="3"/>
        <v>0</v>
      </c>
      <c r="AM43" s="9">
        <f t="shared" si="3"/>
        <v>0</v>
      </c>
      <c r="AN43" s="9">
        <f t="shared" si="4"/>
        <v>0</v>
      </c>
      <c r="AO43" s="9">
        <f t="shared" si="4"/>
        <v>0</v>
      </c>
      <c r="AP43" s="9">
        <f t="shared" si="4"/>
        <v>0</v>
      </c>
      <c r="AQ43" s="9">
        <f t="shared" si="4"/>
        <v>0</v>
      </c>
      <c r="AR43" s="9">
        <f t="shared" si="4"/>
        <v>0</v>
      </c>
      <c r="AS43" s="9">
        <f t="shared" si="4"/>
        <v>0</v>
      </c>
      <c r="AT43" s="9">
        <f t="shared" si="4"/>
        <v>0</v>
      </c>
      <c r="AU43" s="9">
        <f t="shared" si="4"/>
        <v>0</v>
      </c>
      <c r="AV43" s="9">
        <f t="shared" si="4"/>
        <v>0</v>
      </c>
      <c r="AW43" s="9">
        <f t="shared" si="4"/>
        <v>0</v>
      </c>
    </row>
    <row r="44" spans="1:49" x14ac:dyDescent="0.25">
      <c r="A44" s="26">
        <f t="shared" si="8"/>
        <v>26</v>
      </c>
      <c r="B44" s="30">
        <f t="shared" si="9"/>
        <v>0.57631728479853672</v>
      </c>
      <c r="C44" s="31">
        <f>'Amort tech'!J25</f>
        <v>6.4210433611834081E-2</v>
      </c>
      <c r="D44" s="28">
        <f t="shared" si="1"/>
        <v>2.9218823441971082</v>
      </c>
      <c r="E44" s="13">
        <f t="shared" si="5"/>
        <v>8.7656470325913241E-2</v>
      </c>
      <c r="F44" s="14">
        <f>Rates!K38</f>
        <v>2.418768E-2</v>
      </c>
      <c r="G44" s="29">
        <f t="shared" si="6"/>
        <v>1.1112124912434855</v>
      </c>
      <c r="H44" s="13">
        <f t="shared" si="7"/>
        <v>3.2468321588156241</v>
      </c>
      <c r="I44" s="9"/>
      <c r="J44" s="9">
        <f t="shared" si="2"/>
        <v>8.7656470325913241E-2</v>
      </c>
      <c r="K44" s="9">
        <f t="shared" si="2"/>
        <v>8.7656470325913241E-2</v>
      </c>
      <c r="L44" s="9">
        <f t="shared" si="2"/>
        <v>8.7656470325913241E-2</v>
      </c>
      <c r="M44" s="9">
        <f t="shared" si="2"/>
        <v>8.7656470325913241E-2</v>
      </c>
      <c r="N44" s="9">
        <f t="shared" si="2"/>
        <v>8.7656470325913241E-2</v>
      </c>
      <c r="O44" s="9">
        <f t="shared" si="2"/>
        <v>8.7656470325913241E-2</v>
      </c>
      <c r="P44" s="9">
        <f t="shared" si="2"/>
        <v>8.7656470325913241E-2</v>
      </c>
      <c r="Q44" s="9">
        <f t="shared" si="2"/>
        <v>8.7656470325913241E-2</v>
      </c>
      <c r="R44" s="9">
        <f t="shared" si="2"/>
        <v>8.7656470325913241E-2</v>
      </c>
      <c r="S44" s="9">
        <f t="shared" si="2"/>
        <v>8.7656470325913241E-2</v>
      </c>
      <c r="T44" s="9">
        <f t="shared" si="2"/>
        <v>8.7656470325913241E-2</v>
      </c>
      <c r="U44" s="9">
        <f t="shared" si="2"/>
        <v>8.7656470325913241E-2</v>
      </c>
      <c r="V44" s="9">
        <f t="shared" si="2"/>
        <v>8.7656470325913241E-2</v>
      </c>
      <c r="W44" s="9">
        <f t="shared" si="2"/>
        <v>8.7656470325913241E-2</v>
      </c>
      <c r="X44" s="9">
        <f t="shared" si="2"/>
        <v>8.7656470325913241E-2</v>
      </c>
      <c r="Y44" s="9">
        <f t="shared" ref="T44:AI58" si="10">IF($A44&gt;=Y$27,$E44,0)+IF($A44=Y$27,$D44,0)</f>
        <v>8.7656470325913241E-2</v>
      </c>
      <c r="Z44" s="9">
        <f t="shared" si="10"/>
        <v>8.7656470325913241E-2</v>
      </c>
      <c r="AA44" s="9">
        <f t="shared" si="10"/>
        <v>8.7656470325913241E-2</v>
      </c>
      <c r="AB44" s="9">
        <f t="shared" si="10"/>
        <v>8.7656470325913241E-2</v>
      </c>
      <c r="AC44" s="9">
        <f t="shared" si="10"/>
        <v>8.7656470325913241E-2</v>
      </c>
      <c r="AD44" s="9">
        <f t="shared" si="3"/>
        <v>8.7656470325913241E-2</v>
      </c>
      <c r="AE44" s="9">
        <f t="shared" si="3"/>
        <v>8.7656470325913241E-2</v>
      </c>
      <c r="AF44" s="9">
        <f t="shared" si="3"/>
        <v>8.7656470325913241E-2</v>
      </c>
      <c r="AG44" s="9">
        <f t="shared" si="3"/>
        <v>8.7656470325913241E-2</v>
      </c>
      <c r="AH44" s="9">
        <f t="shared" si="3"/>
        <v>8.7656470325913241E-2</v>
      </c>
      <c r="AI44" s="9">
        <f t="shared" si="3"/>
        <v>3.0095388145230215</v>
      </c>
      <c r="AJ44" s="9">
        <f t="shared" si="3"/>
        <v>0</v>
      </c>
      <c r="AK44" s="9">
        <f t="shared" si="3"/>
        <v>0</v>
      </c>
      <c r="AL44" s="9">
        <f t="shared" si="3"/>
        <v>0</v>
      </c>
      <c r="AM44" s="9">
        <f t="shared" si="3"/>
        <v>0</v>
      </c>
      <c r="AN44" s="9">
        <f t="shared" si="4"/>
        <v>0</v>
      </c>
      <c r="AO44" s="9">
        <f t="shared" si="4"/>
        <v>0</v>
      </c>
      <c r="AP44" s="9">
        <f t="shared" si="4"/>
        <v>0</v>
      </c>
      <c r="AQ44" s="9">
        <f t="shared" si="4"/>
        <v>0</v>
      </c>
      <c r="AR44" s="9">
        <f t="shared" si="4"/>
        <v>0</v>
      </c>
      <c r="AS44" s="9">
        <f t="shared" si="4"/>
        <v>0</v>
      </c>
      <c r="AT44" s="9">
        <f t="shared" si="4"/>
        <v>0</v>
      </c>
      <c r="AU44" s="9">
        <f t="shared" si="4"/>
        <v>0</v>
      </c>
      <c r="AV44" s="9">
        <f t="shared" si="4"/>
        <v>0</v>
      </c>
      <c r="AW44" s="9">
        <f t="shared" si="4"/>
        <v>0</v>
      </c>
    </row>
    <row r="45" spans="1:49" x14ac:dyDescent="0.25">
      <c r="A45" s="26">
        <f t="shared" si="8"/>
        <v>27</v>
      </c>
      <c r="B45" s="30">
        <f t="shared" si="9"/>
        <v>0.5425875440222403</v>
      </c>
      <c r="C45" s="31">
        <f>'Amort tech'!J26</f>
        <v>6.6136746620189063E-2</v>
      </c>
      <c r="D45" s="28">
        <f t="shared" si="1"/>
        <v>3.0095388145230193</v>
      </c>
      <c r="E45" s="13">
        <f t="shared" si="5"/>
        <v>9.0286164435690569E-2</v>
      </c>
      <c r="F45" s="14">
        <f>Rates!K39</f>
        <v>2.4415500000000003E-2</v>
      </c>
      <c r="G45" s="29">
        <f t="shared" si="6"/>
        <v>1.1094764227206277</v>
      </c>
      <c r="H45" s="13">
        <f t="shared" si="7"/>
        <v>3.3390123579758781</v>
      </c>
      <c r="I45" s="9"/>
      <c r="J45" s="9">
        <f t="shared" ref="J45:S58" si="11">IF($A45&gt;=J$27,$E45,0)+IF($A45=J$27,$D45,0)</f>
        <v>9.0286164435690569E-2</v>
      </c>
      <c r="K45" s="9">
        <f t="shared" si="11"/>
        <v>9.0286164435690569E-2</v>
      </c>
      <c r="L45" s="9">
        <f t="shared" si="11"/>
        <v>9.0286164435690569E-2</v>
      </c>
      <c r="M45" s="9">
        <f t="shared" si="11"/>
        <v>9.0286164435690569E-2</v>
      </c>
      <c r="N45" s="9">
        <f t="shared" si="11"/>
        <v>9.0286164435690569E-2</v>
      </c>
      <c r="O45" s="9">
        <f t="shared" si="11"/>
        <v>9.0286164435690569E-2</v>
      </c>
      <c r="P45" s="9">
        <f t="shared" si="11"/>
        <v>9.0286164435690569E-2</v>
      </c>
      <c r="Q45" s="9">
        <f t="shared" si="11"/>
        <v>9.0286164435690569E-2</v>
      </c>
      <c r="R45" s="9">
        <f t="shared" si="11"/>
        <v>9.0286164435690569E-2</v>
      </c>
      <c r="S45" s="9">
        <f t="shared" si="11"/>
        <v>9.0286164435690569E-2</v>
      </c>
      <c r="T45" s="9">
        <f t="shared" si="10"/>
        <v>9.0286164435690569E-2</v>
      </c>
      <c r="U45" s="9">
        <f t="shared" si="10"/>
        <v>9.0286164435690569E-2</v>
      </c>
      <c r="V45" s="9">
        <f t="shared" si="10"/>
        <v>9.0286164435690569E-2</v>
      </c>
      <c r="W45" s="9">
        <f t="shared" si="10"/>
        <v>9.0286164435690569E-2</v>
      </c>
      <c r="X45" s="9">
        <f t="shared" si="10"/>
        <v>9.0286164435690569E-2</v>
      </c>
      <c r="Y45" s="9">
        <f t="shared" si="10"/>
        <v>9.0286164435690569E-2</v>
      </c>
      <c r="Z45" s="9">
        <f t="shared" si="10"/>
        <v>9.0286164435690569E-2</v>
      </c>
      <c r="AA45" s="9">
        <f t="shared" si="10"/>
        <v>9.0286164435690569E-2</v>
      </c>
      <c r="AB45" s="9">
        <f t="shared" si="10"/>
        <v>9.0286164435690569E-2</v>
      </c>
      <c r="AC45" s="9">
        <f t="shared" si="10"/>
        <v>9.0286164435690569E-2</v>
      </c>
      <c r="AD45" s="9">
        <f t="shared" si="10"/>
        <v>9.0286164435690569E-2</v>
      </c>
      <c r="AE45" s="9">
        <f t="shared" si="10"/>
        <v>9.0286164435690569E-2</v>
      </c>
      <c r="AF45" s="9">
        <f t="shared" si="10"/>
        <v>9.0286164435690569E-2</v>
      </c>
      <c r="AG45" s="9">
        <f t="shared" si="10"/>
        <v>9.0286164435690569E-2</v>
      </c>
      <c r="AH45" s="9">
        <f t="shared" si="10"/>
        <v>9.0286164435690569E-2</v>
      </c>
      <c r="AI45" s="9">
        <f t="shared" si="10"/>
        <v>9.0286164435690569E-2</v>
      </c>
      <c r="AJ45" s="9">
        <f t="shared" ref="AJ45:AW58" si="12">IF($A45&gt;=AJ$27,$E45,0)+IF($A45=AJ$27,$D45,0)</f>
        <v>3.09982497895871</v>
      </c>
      <c r="AK45" s="9">
        <f t="shared" si="12"/>
        <v>0</v>
      </c>
      <c r="AL45" s="9">
        <f t="shared" si="12"/>
        <v>0</v>
      </c>
      <c r="AM45" s="9">
        <f t="shared" si="12"/>
        <v>0</v>
      </c>
      <c r="AN45" s="9">
        <f t="shared" si="12"/>
        <v>0</v>
      </c>
      <c r="AO45" s="9">
        <f t="shared" si="12"/>
        <v>0</v>
      </c>
      <c r="AP45" s="9">
        <f t="shared" si="12"/>
        <v>0</v>
      </c>
      <c r="AQ45" s="9">
        <f t="shared" si="12"/>
        <v>0</v>
      </c>
      <c r="AR45" s="9">
        <f t="shared" si="12"/>
        <v>0</v>
      </c>
      <c r="AS45" s="9">
        <f t="shared" si="12"/>
        <v>0</v>
      </c>
      <c r="AT45" s="9">
        <f t="shared" si="12"/>
        <v>0</v>
      </c>
      <c r="AU45" s="9">
        <f t="shared" si="12"/>
        <v>0</v>
      </c>
      <c r="AV45" s="9">
        <f t="shared" si="12"/>
        <v>0</v>
      </c>
      <c r="AW45" s="9">
        <f t="shared" si="12"/>
        <v>0</v>
      </c>
    </row>
    <row r="46" spans="1:49" x14ac:dyDescent="0.25">
      <c r="A46" s="26">
        <f t="shared" si="8"/>
        <v>28</v>
      </c>
      <c r="B46" s="30">
        <f t="shared" si="9"/>
        <v>0.50784591102265497</v>
      </c>
      <c r="C46" s="31">
        <f>'Amort tech'!J27</f>
        <v>6.8120849018794755E-2</v>
      </c>
      <c r="D46" s="28">
        <f t="shared" si="1"/>
        <v>3.0998249789587109</v>
      </c>
      <c r="E46" s="13">
        <f t="shared" si="5"/>
        <v>9.2994749368761329E-2</v>
      </c>
      <c r="F46" s="14">
        <f>Rates!K40</f>
        <v>2.4584459999999999E-2</v>
      </c>
      <c r="G46" s="29">
        <f t="shared" si="6"/>
        <v>1.1086883268070566</v>
      </c>
      <c r="H46" s="13">
        <f t="shared" si="7"/>
        <v>3.4367397693164525</v>
      </c>
      <c r="I46" s="9"/>
      <c r="J46" s="9">
        <f t="shared" si="11"/>
        <v>9.2994749368761329E-2</v>
      </c>
      <c r="K46" s="9">
        <f t="shared" si="11"/>
        <v>9.2994749368761329E-2</v>
      </c>
      <c r="L46" s="9">
        <f t="shared" si="11"/>
        <v>9.2994749368761329E-2</v>
      </c>
      <c r="M46" s="9">
        <f t="shared" si="11"/>
        <v>9.2994749368761329E-2</v>
      </c>
      <c r="N46" s="9">
        <f t="shared" si="11"/>
        <v>9.2994749368761329E-2</v>
      </c>
      <c r="O46" s="9">
        <f t="shared" si="11"/>
        <v>9.2994749368761329E-2</v>
      </c>
      <c r="P46" s="9">
        <f t="shared" si="11"/>
        <v>9.2994749368761329E-2</v>
      </c>
      <c r="Q46" s="9">
        <f t="shared" si="11"/>
        <v>9.2994749368761329E-2</v>
      </c>
      <c r="R46" s="9">
        <f t="shared" si="11"/>
        <v>9.2994749368761329E-2</v>
      </c>
      <c r="S46" s="9">
        <f t="shared" si="11"/>
        <v>9.2994749368761329E-2</v>
      </c>
      <c r="T46" s="9">
        <f t="shared" si="10"/>
        <v>9.2994749368761329E-2</v>
      </c>
      <c r="U46" s="9">
        <f t="shared" si="10"/>
        <v>9.2994749368761329E-2</v>
      </c>
      <c r="V46" s="9">
        <f t="shared" si="10"/>
        <v>9.2994749368761329E-2</v>
      </c>
      <c r="W46" s="9">
        <f t="shared" si="10"/>
        <v>9.2994749368761329E-2</v>
      </c>
      <c r="X46" s="9">
        <f t="shared" si="10"/>
        <v>9.2994749368761329E-2</v>
      </c>
      <c r="Y46" s="9">
        <f t="shared" si="10"/>
        <v>9.2994749368761329E-2</v>
      </c>
      <c r="Z46" s="9">
        <f t="shared" si="10"/>
        <v>9.2994749368761329E-2</v>
      </c>
      <c r="AA46" s="9">
        <f t="shared" si="10"/>
        <v>9.2994749368761329E-2</v>
      </c>
      <c r="AB46" s="9">
        <f t="shared" si="10"/>
        <v>9.2994749368761329E-2</v>
      </c>
      <c r="AC46" s="9">
        <f t="shared" si="10"/>
        <v>9.2994749368761329E-2</v>
      </c>
      <c r="AD46" s="9">
        <f t="shared" si="10"/>
        <v>9.2994749368761329E-2</v>
      </c>
      <c r="AE46" s="9">
        <f t="shared" si="10"/>
        <v>9.2994749368761329E-2</v>
      </c>
      <c r="AF46" s="9">
        <f t="shared" si="10"/>
        <v>9.2994749368761329E-2</v>
      </c>
      <c r="AG46" s="9">
        <f t="shared" si="10"/>
        <v>9.2994749368761329E-2</v>
      </c>
      <c r="AH46" s="9">
        <f t="shared" si="10"/>
        <v>9.2994749368761329E-2</v>
      </c>
      <c r="AI46" s="9">
        <f t="shared" si="10"/>
        <v>9.2994749368761329E-2</v>
      </c>
      <c r="AJ46" s="9">
        <f t="shared" si="12"/>
        <v>9.2994749368761329E-2</v>
      </c>
      <c r="AK46" s="9">
        <f t="shared" si="12"/>
        <v>3.1928197283274722</v>
      </c>
      <c r="AL46" s="9">
        <f t="shared" si="12"/>
        <v>0</v>
      </c>
      <c r="AM46" s="9">
        <f t="shared" si="12"/>
        <v>0</v>
      </c>
      <c r="AN46" s="9">
        <f t="shared" si="12"/>
        <v>0</v>
      </c>
      <c r="AO46" s="9">
        <f t="shared" si="12"/>
        <v>0</v>
      </c>
      <c r="AP46" s="9">
        <f t="shared" si="12"/>
        <v>0</v>
      </c>
      <c r="AQ46" s="9">
        <f t="shared" si="12"/>
        <v>0</v>
      </c>
      <c r="AR46" s="9">
        <f t="shared" si="12"/>
        <v>0</v>
      </c>
      <c r="AS46" s="9">
        <f t="shared" si="12"/>
        <v>0</v>
      </c>
      <c r="AT46" s="9">
        <f t="shared" si="12"/>
        <v>0</v>
      </c>
      <c r="AU46" s="9">
        <f t="shared" si="12"/>
        <v>0</v>
      </c>
      <c r="AV46" s="9">
        <f t="shared" si="12"/>
        <v>0</v>
      </c>
      <c r="AW46" s="9">
        <f t="shared" si="12"/>
        <v>0</v>
      </c>
    </row>
    <row r="47" spans="1:49" x14ac:dyDescent="0.25">
      <c r="A47" s="26">
        <f t="shared" si="8"/>
        <v>29</v>
      </c>
      <c r="B47" s="30">
        <f t="shared" si="9"/>
        <v>0.47206202903308209</v>
      </c>
      <c r="C47" s="31">
        <f>'Amort tech'!J28</f>
        <v>3.4991982397362585E-2</v>
      </c>
      <c r="D47" s="28">
        <f t="shared" si="1"/>
        <v>1.5923028362242098</v>
      </c>
      <c r="E47" s="13">
        <f t="shared" si="5"/>
        <v>4.7769085086726289E-2</v>
      </c>
      <c r="F47" s="14">
        <f>Rates!K41</f>
        <v>2.4837750000000002E-2</v>
      </c>
      <c r="G47" s="29">
        <f t="shared" si="6"/>
        <v>1.1058087380789663</v>
      </c>
      <c r="H47" s="13">
        <f t="shared" si="7"/>
        <v>1.7607823899646522</v>
      </c>
      <c r="I47" s="9"/>
      <c r="J47" s="9">
        <f t="shared" si="11"/>
        <v>4.7769085086726289E-2</v>
      </c>
      <c r="K47" s="9">
        <f t="shared" si="11"/>
        <v>4.7769085086726289E-2</v>
      </c>
      <c r="L47" s="9">
        <f t="shared" si="11"/>
        <v>4.7769085086726289E-2</v>
      </c>
      <c r="M47" s="9">
        <f t="shared" si="11"/>
        <v>4.7769085086726289E-2</v>
      </c>
      <c r="N47" s="9">
        <f t="shared" si="11"/>
        <v>4.7769085086726289E-2</v>
      </c>
      <c r="O47" s="9">
        <f t="shared" si="11"/>
        <v>4.7769085086726289E-2</v>
      </c>
      <c r="P47" s="9">
        <f t="shared" si="11"/>
        <v>4.7769085086726289E-2</v>
      </c>
      <c r="Q47" s="9">
        <f t="shared" si="11"/>
        <v>4.7769085086726289E-2</v>
      </c>
      <c r="R47" s="9">
        <f t="shared" si="11"/>
        <v>4.7769085086726289E-2</v>
      </c>
      <c r="S47" s="9">
        <f t="shared" si="11"/>
        <v>4.7769085086726289E-2</v>
      </c>
      <c r="T47" s="9">
        <f t="shared" si="10"/>
        <v>4.7769085086726289E-2</v>
      </c>
      <c r="U47" s="9">
        <f t="shared" si="10"/>
        <v>4.7769085086726289E-2</v>
      </c>
      <c r="V47" s="9">
        <f t="shared" si="10"/>
        <v>4.7769085086726289E-2</v>
      </c>
      <c r="W47" s="9">
        <f t="shared" si="10"/>
        <v>4.7769085086726289E-2</v>
      </c>
      <c r="X47" s="9">
        <f t="shared" si="10"/>
        <v>4.7769085086726289E-2</v>
      </c>
      <c r="Y47" s="9">
        <f t="shared" si="10"/>
        <v>4.7769085086726289E-2</v>
      </c>
      <c r="Z47" s="9">
        <f t="shared" si="10"/>
        <v>4.7769085086726289E-2</v>
      </c>
      <c r="AA47" s="9">
        <f t="shared" si="10"/>
        <v>4.7769085086726289E-2</v>
      </c>
      <c r="AB47" s="9">
        <f t="shared" si="10"/>
        <v>4.7769085086726289E-2</v>
      </c>
      <c r="AC47" s="9">
        <f t="shared" si="10"/>
        <v>4.7769085086726289E-2</v>
      </c>
      <c r="AD47" s="9">
        <f t="shared" si="10"/>
        <v>4.7769085086726289E-2</v>
      </c>
      <c r="AE47" s="9">
        <f t="shared" si="10"/>
        <v>4.7769085086726289E-2</v>
      </c>
      <c r="AF47" s="9">
        <f t="shared" si="10"/>
        <v>4.7769085086726289E-2</v>
      </c>
      <c r="AG47" s="9">
        <f t="shared" si="10"/>
        <v>4.7769085086726289E-2</v>
      </c>
      <c r="AH47" s="9">
        <f t="shared" si="10"/>
        <v>4.7769085086726289E-2</v>
      </c>
      <c r="AI47" s="9">
        <f t="shared" si="10"/>
        <v>4.7769085086726289E-2</v>
      </c>
      <c r="AJ47" s="9">
        <f t="shared" si="12"/>
        <v>4.7769085086726289E-2</v>
      </c>
      <c r="AK47" s="9">
        <f t="shared" si="12"/>
        <v>4.7769085086726289E-2</v>
      </c>
      <c r="AL47" s="9">
        <f t="shared" si="12"/>
        <v>1.640071921310936</v>
      </c>
      <c r="AM47" s="9">
        <f t="shared" si="12"/>
        <v>0</v>
      </c>
      <c r="AN47" s="9">
        <f t="shared" si="12"/>
        <v>0</v>
      </c>
      <c r="AO47" s="9">
        <f t="shared" si="12"/>
        <v>0</v>
      </c>
      <c r="AP47" s="9">
        <f t="shared" si="12"/>
        <v>0</v>
      </c>
      <c r="AQ47" s="9">
        <f t="shared" si="12"/>
        <v>0</v>
      </c>
      <c r="AR47" s="9">
        <f t="shared" si="12"/>
        <v>0</v>
      </c>
      <c r="AS47" s="9">
        <f t="shared" si="12"/>
        <v>0</v>
      </c>
      <c r="AT47" s="9">
        <f t="shared" si="12"/>
        <v>0</v>
      </c>
      <c r="AU47" s="9">
        <f t="shared" si="12"/>
        <v>0</v>
      </c>
      <c r="AV47" s="9">
        <f t="shared" si="12"/>
        <v>0</v>
      </c>
      <c r="AW47" s="9">
        <f t="shared" si="12"/>
        <v>0</v>
      </c>
    </row>
    <row r="48" spans="1:49" x14ac:dyDescent="0.25">
      <c r="A48" s="26">
        <f t="shared" si="8"/>
        <v>30</v>
      </c>
      <c r="B48" s="30">
        <f t="shared" si="9"/>
        <v>0.43520463058382197</v>
      </c>
      <c r="C48" s="31">
        <f>'Amort tech'!J29</f>
        <v>0</v>
      </c>
      <c r="D48" s="28">
        <f t="shared" si="1"/>
        <v>0</v>
      </c>
      <c r="E48" s="13">
        <f t="shared" si="5"/>
        <v>0</v>
      </c>
      <c r="F48" s="14">
        <f>Rates!K42</f>
        <v>2.5007999999999999E-2</v>
      </c>
      <c r="G48" s="29">
        <f t="shared" si="6"/>
        <v>0</v>
      </c>
      <c r="H48" s="13">
        <f t="shared" si="7"/>
        <v>0</v>
      </c>
      <c r="I48" s="9"/>
      <c r="J48" s="9">
        <f t="shared" si="11"/>
        <v>0</v>
      </c>
      <c r="K48" s="9">
        <f t="shared" si="11"/>
        <v>0</v>
      </c>
      <c r="L48" s="9">
        <f t="shared" si="11"/>
        <v>0</v>
      </c>
      <c r="M48" s="9">
        <f t="shared" si="11"/>
        <v>0</v>
      </c>
      <c r="N48" s="9">
        <f t="shared" si="11"/>
        <v>0</v>
      </c>
      <c r="O48" s="9">
        <f t="shared" si="11"/>
        <v>0</v>
      </c>
      <c r="P48" s="9">
        <f t="shared" si="11"/>
        <v>0</v>
      </c>
      <c r="Q48" s="9">
        <f t="shared" si="11"/>
        <v>0</v>
      </c>
      <c r="R48" s="9">
        <f t="shared" si="11"/>
        <v>0</v>
      </c>
      <c r="S48" s="9">
        <f t="shared" si="11"/>
        <v>0</v>
      </c>
      <c r="T48" s="9">
        <f t="shared" si="10"/>
        <v>0</v>
      </c>
      <c r="U48" s="9">
        <f t="shared" si="10"/>
        <v>0</v>
      </c>
      <c r="V48" s="9">
        <f t="shared" si="10"/>
        <v>0</v>
      </c>
      <c r="W48" s="9">
        <f t="shared" si="10"/>
        <v>0</v>
      </c>
      <c r="X48" s="9">
        <f t="shared" si="10"/>
        <v>0</v>
      </c>
      <c r="Y48" s="9">
        <f t="shared" si="10"/>
        <v>0</v>
      </c>
      <c r="Z48" s="9">
        <f t="shared" si="10"/>
        <v>0</v>
      </c>
      <c r="AA48" s="9">
        <f t="shared" si="10"/>
        <v>0</v>
      </c>
      <c r="AB48" s="9">
        <f t="shared" si="10"/>
        <v>0</v>
      </c>
      <c r="AC48" s="9">
        <f t="shared" si="10"/>
        <v>0</v>
      </c>
      <c r="AD48" s="9">
        <f t="shared" si="10"/>
        <v>0</v>
      </c>
      <c r="AE48" s="9">
        <f t="shared" si="10"/>
        <v>0</v>
      </c>
      <c r="AF48" s="9">
        <f t="shared" si="10"/>
        <v>0</v>
      </c>
      <c r="AG48" s="9">
        <f t="shared" si="10"/>
        <v>0</v>
      </c>
      <c r="AH48" s="9">
        <f t="shared" si="10"/>
        <v>0</v>
      </c>
      <c r="AI48" s="9">
        <f t="shared" si="10"/>
        <v>0</v>
      </c>
      <c r="AJ48" s="9">
        <f t="shared" si="12"/>
        <v>0</v>
      </c>
      <c r="AK48" s="9">
        <f t="shared" si="12"/>
        <v>0</v>
      </c>
      <c r="AL48" s="9">
        <f t="shared" si="12"/>
        <v>0</v>
      </c>
      <c r="AM48" s="9">
        <f t="shared" si="12"/>
        <v>0</v>
      </c>
      <c r="AN48" s="9">
        <f t="shared" si="12"/>
        <v>0</v>
      </c>
      <c r="AO48" s="9">
        <f t="shared" si="12"/>
        <v>0</v>
      </c>
      <c r="AP48" s="9">
        <f t="shared" si="12"/>
        <v>0</v>
      </c>
      <c r="AQ48" s="9">
        <f t="shared" si="12"/>
        <v>0</v>
      </c>
      <c r="AR48" s="9">
        <f t="shared" si="12"/>
        <v>0</v>
      </c>
      <c r="AS48" s="9">
        <f t="shared" si="12"/>
        <v>0</v>
      </c>
      <c r="AT48" s="9">
        <f t="shared" si="12"/>
        <v>0</v>
      </c>
      <c r="AU48" s="9">
        <f t="shared" si="12"/>
        <v>0</v>
      </c>
      <c r="AV48" s="9">
        <f t="shared" si="12"/>
        <v>0</v>
      </c>
      <c r="AW48" s="9">
        <f t="shared" si="12"/>
        <v>0</v>
      </c>
    </row>
    <row r="49" spans="1:49" x14ac:dyDescent="0.25">
      <c r="A49" s="26">
        <f t="shared" si="8"/>
        <v>31</v>
      </c>
      <c r="B49" s="30">
        <f t="shared" si="9"/>
        <v>0.39724151018108406</v>
      </c>
      <c r="C49" s="31">
        <f>'Amort tech'!J30</f>
        <v>0</v>
      </c>
      <c r="D49" s="28">
        <f t="shared" si="1"/>
        <v>0</v>
      </c>
      <c r="E49" s="13">
        <f t="shared" si="5"/>
        <v>0</v>
      </c>
      <c r="F49" s="14">
        <f>Rates!K43</f>
        <v>2.5257999999999999E-2</v>
      </c>
      <c r="G49" s="29">
        <f t="shared" si="6"/>
        <v>0</v>
      </c>
      <c r="H49" s="13">
        <f t="shared" si="7"/>
        <v>0</v>
      </c>
      <c r="I49" s="9"/>
      <c r="J49" s="9">
        <f t="shared" si="11"/>
        <v>0</v>
      </c>
      <c r="K49" s="9">
        <f t="shared" si="11"/>
        <v>0</v>
      </c>
      <c r="L49" s="9">
        <f t="shared" si="11"/>
        <v>0</v>
      </c>
      <c r="M49" s="9">
        <f t="shared" si="11"/>
        <v>0</v>
      </c>
      <c r="N49" s="9">
        <f t="shared" si="11"/>
        <v>0</v>
      </c>
      <c r="O49" s="9">
        <f t="shared" si="11"/>
        <v>0</v>
      </c>
      <c r="P49" s="9">
        <f t="shared" si="11"/>
        <v>0</v>
      </c>
      <c r="Q49" s="9">
        <f t="shared" si="11"/>
        <v>0</v>
      </c>
      <c r="R49" s="9">
        <f t="shared" si="11"/>
        <v>0</v>
      </c>
      <c r="S49" s="9">
        <f t="shared" si="11"/>
        <v>0</v>
      </c>
      <c r="T49" s="9">
        <f t="shared" si="10"/>
        <v>0</v>
      </c>
      <c r="U49" s="9">
        <f t="shared" si="10"/>
        <v>0</v>
      </c>
      <c r="V49" s="9">
        <f t="shared" si="10"/>
        <v>0</v>
      </c>
      <c r="W49" s="9">
        <f t="shared" si="10"/>
        <v>0</v>
      </c>
      <c r="X49" s="9">
        <f t="shared" si="10"/>
        <v>0</v>
      </c>
      <c r="Y49" s="9">
        <f t="shared" si="10"/>
        <v>0</v>
      </c>
      <c r="Z49" s="9">
        <f t="shared" si="10"/>
        <v>0</v>
      </c>
      <c r="AA49" s="9">
        <f t="shared" si="10"/>
        <v>0</v>
      </c>
      <c r="AB49" s="9">
        <f t="shared" si="10"/>
        <v>0</v>
      </c>
      <c r="AC49" s="9">
        <f t="shared" si="10"/>
        <v>0</v>
      </c>
      <c r="AD49" s="9">
        <f t="shared" si="10"/>
        <v>0</v>
      </c>
      <c r="AE49" s="9">
        <f t="shared" si="10"/>
        <v>0</v>
      </c>
      <c r="AF49" s="9">
        <f t="shared" si="10"/>
        <v>0</v>
      </c>
      <c r="AG49" s="9">
        <f t="shared" si="10"/>
        <v>0</v>
      </c>
      <c r="AH49" s="9">
        <f t="shared" si="10"/>
        <v>0</v>
      </c>
      <c r="AI49" s="9">
        <f t="shared" si="10"/>
        <v>0</v>
      </c>
      <c r="AJ49" s="9">
        <f t="shared" si="12"/>
        <v>0</v>
      </c>
      <c r="AK49" s="9">
        <f t="shared" si="12"/>
        <v>0</v>
      </c>
      <c r="AL49" s="9">
        <f t="shared" si="12"/>
        <v>0</v>
      </c>
      <c r="AM49" s="9">
        <f t="shared" si="12"/>
        <v>0</v>
      </c>
      <c r="AN49" s="9">
        <f t="shared" si="12"/>
        <v>0</v>
      </c>
      <c r="AO49" s="9">
        <f t="shared" si="12"/>
        <v>0</v>
      </c>
      <c r="AP49" s="9">
        <f t="shared" si="12"/>
        <v>0</v>
      </c>
      <c r="AQ49" s="9">
        <f t="shared" si="12"/>
        <v>0</v>
      </c>
      <c r="AR49" s="9">
        <f t="shared" si="12"/>
        <v>0</v>
      </c>
      <c r="AS49" s="9">
        <f t="shared" si="12"/>
        <v>0</v>
      </c>
      <c r="AT49" s="9">
        <f t="shared" si="12"/>
        <v>0</v>
      </c>
      <c r="AU49" s="9">
        <f t="shared" si="12"/>
        <v>0</v>
      </c>
      <c r="AV49" s="9">
        <f t="shared" si="12"/>
        <v>0</v>
      </c>
      <c r="AW49" s="9">
        <f t="shared" si="12"/>
        <v>0</v>
      </c>
    </row>
    <row r="50" spans="1:49" x14ac:dyDescent="0.25">
      <c r="A50" s="26">
        <f t="shared" si="8"/>
        <v>32</v>
      </c>
      <c r="B50" s="30">
        <f t="shared" si="9"/>
        <v>0.358139496166264</v>
      </c>
      <c r="C50" s="31">
        <f>'Amort tech'!J31</f>
        <v>0</v>
      </c>
      <c r="D50" s="28">
        <f t="shared" si="1"/>
        <v>0</v>
      </c>
      <c r="E50" s="13">
        <f t="shared" si="5"/>
        <v>0</v>
      </c>
      <c r="F50" s="14">
        <f>Rates!K44</f>
        <v>2.5507999999999999E-2</v>
      </c>
      <c r="G50" s="29">
        <f t="shared" si="6"/>
        <v>0</v>
      </c>
      <c r="H50" s="13">
        <f t="shared" si="7"/>
        <v>0</v>
      </c>
      <c r="I50" s="9"/>
      <c r="J50" s="9">
        <f t="shared" si="11"/>
        <v>0</v>
      </c>
      <c r="K50" s="9">
        <f t="shared" si="11"/>
        <v>0</v>
      </c>
      <c r="L50" s="9">
        <f t="shared" si="11"/>
        <v>0</v>
      </c>
      <c r="M50" s="9">
        <f t="shared" si="11"/>
        <v>0</v>
      </c>
      <c r="N50" s="9">
        <f t="shared" si="11"/>
        <v>0</v>
      </c>
      <c r="O50" s="9">
        <f t="shared" si="11"/>
        <v>0</v>
      </c>
      <c r="P50" s="9">
        <f t="shared" si="11"/>
        <v>0</v>
      </c>
      <c r="Q50" s="9">
        <f t="shared" si="11"/>
        <v>0</v>
      </c>
      <c r="R50" s="9">
        <f t="shared" si="11"/>
        <v>0</v>
      </c>
      <c r="S50" s="9">
        <f t="shared" si="11"/>
        <v>0</v>
      </c>
      <c r="T50" s="9">
        <f t="shared" si="10"/>
        <v>0</v>
      </c>
      <c r="U50" s="9">
        <f t="shared" si="10"/>
        <v>0</v>
      </c>
      <c r="V50" s="9">
        <f t="shared" si="10"/>
        <v>0</v>
      </c>
      <c r="W50" s="9">
        <f t="shared" si="10"/>
        <v>0</v>
      </c>
      <c r="X50" s="9">
        <f t="shared" si="10"/>
        <v>0</v>
      </c>
      <c r="Y50" s="9">
        <f t="shared" si="10"/>
        <v>0</v>
      </c>
      <c r="Z50" s="9">
        <f t="shared" si="10"/>
        <v>0</v>
      </c>
      <c r="AA50" s="9">
        <f t="shared" si="10"/>
        <v>0</v>
      </c>
      <c r="AB50" s="9">
        <f t="shared" si="10"/>
        <v>0</v>
      </c>
      <c r="AC50" s="9">
        <f t="shared" si="10"/>
        <v>0</v>
      </c>
      <c r="AD50" s="9">
        <f t="shared" si="10"/>
        <v>0</v>
      </c>
      <c r="AE50" s="9">
        <f t="shared" si="10"/>
        <v>0</v>
      </c>
      <c r="AF50" s="9">
        <f t="shared" si="10"/>
        <v>0</v>
      </c>
      <c r="AG50" s="9">
        <f t="shared" si="10"/>
        <v>0</v>
      </c>
      <c r="AH50" s="9">
        <f t="shared" si="10"/>
        <v>0</v>
      </c>
      <c r="AI50" s="9">
        <f t="shared" si="10"/>
        <v>0</v>
      </c>
      <c r="AJ50" s="9">
        <f t="shared" si="12"/>
        <v>0</v>
      </c>
      <c r="AK50" s="9">
        <f t="shared" si="12"/>
        <v>0</v>
      </c>
      <c r="AL50" s="9">
        <f t="shared" si="12"/>
        <v>0</v>
      </c>
      <c r="AM50" s="9">
        <f t="shared" si="12"/>
        <v>0</v>
      </c>
      <c r="AN50" s="9">
        <f t="shared" si="12"/>
        <v>0</v>
      </c>
      <c r="AO50" s="9">
        <f t="shared" si="12"/>
        <v>0</v>
      </c>
      <c r="AP50" s="9">
        <f t="shared" si="12"/>
        <v>0</v>
      </c>
      <c r="AQ50" s="9">
        <f t="shared" si="12"/>
        <v>0</v>
      </c>
      <c r="AR50" s="9">
        <f t="shared" si="12"/>
        <v>0</v>
      </c>
      <c r="AS50" s="9">
        <f t="shared" si="12"/>
        <v>0</v>
      </c>
      <c r="AT50" s="9">
        <f t="shared" si="12"/>
        <v>0</v>
      </c>
      <c r="AU50" s="9">
        <f t="shared" si="12"/>
        <v>0</v>
      </c>
      <c r="AV50" s="9">
        <f t="shared" si="12"/>
        <v>0</v>
      </c>
      <c r="AW50" s="9">
        <f t="shared" si="12"/>
        <v>0</v>
      </c>
    </row>
    <row r="51" spans="1:49" x14ac:dyDescent="0.25">
      <c r="A51" s="26">
        <f t="shared" si="8"/>
        <v>33</v>
      </c>
      <c r="B51" s="30">
        <f t="shared" si="9"/>
        <v>0.31786442173099932</v>
      </c>
      <c r="C51" s="31">
        <f>'Amort tech'!J32</f>
        <v>0</v>
      </c>
      <c r="D51" s="28">
        <f t="shared" si="1"/>
        <v>0</v>
      </c>
      <c r="E51" s="13">
        <f t="shared" si="5"/>
        <v>0</v>
      </c>
      <c r="F51" s="14">
        <f>Rates!K45</f>
        <v>2.5758E-2</v>
      </c>
      <c r="G51" s="29">
        <f t="shared" si="6"/>
        <v>0</v>
      </c>
      <c r="H51" s="13">
        <f t="shared" si="7"/>
        <v>0</v>
      </c>
      <c r="I51" s="9"/>
      <c r="J51" s="9">
        <f t="shared" si="11"/>
        <v>0</v>
      </c>
      <c r="K51" s="9">
        <f t="shared" si="11"/>
        <v>0</v>
      </c>
      <c r="L51" s="9">
        <f t="shared" si="11"/>
        <v>0</v>
      </c>
      <c r="M51" s="9">
        <f t="shared" si="11"/>
        <v>0</v>
      </c>
      <c r="N51" s="9">
        <f t="shared" si="11"/>
        <v>0</v>
      </c>
      <c r="O51" s="9">
        <f t="shared" si="11"/>
        <v>0</v>
      </c>
      <c r="P51" s="9">
        <f t="shared" si="11"/>
        <v>0</v>
      </c>
      <c r="Q51" s="9">
        <f t="shared" si="11"/>
        <v>0</v>
      </c>
      <c r="R51" s="9">
        <f t="shared" si="11"/>
        <v>0</v>
      </c>
      <c r="S51" s="9">
        <f t="shared" si="11"/>
        <v>0</v>
      </c>
      <c r="T51" s="9">
        <f t="shared" si="10"/>
        <v>0</v>
      </c>
      <c r="U51" s="9">
        <f t="shared" si="10"/>
        <v>0</v>
      </c>
      <c r="V51" s="9">
        <f t="shared" si="10"/>
        <v>0</v>
      </c>
      <c r="W51" s="9">
        <f t="shared" si="10"/>
        <v>0</v>
      </c>
      <c r="X51" s="9">
        <f t="shared" si="10"/>
        <v>0</v>
      </c>
      <c r="Y51" s="9">
        <f t="shared" si="10"/>
        <v>0</v>
      </c>
      <c r="Z51" s="9">
        <f t="shared" si="10"/>
        <v>0</v>
      </c>
      <c r="AA51" s="9">
        <f t="shared" si="10"/>
        <v>0</v>
      </c>
      <c r="AB51" s="9">
        <f t="shared" si="10"/>
        <v>0</v>
      </c>
      <c r="AC51" s="9">
        <f t="shared" si="10"/>
        <v>0</v>
      </c>
      <c r="AD51" s="9">
        <f t="shared" si="10"/>
        <v>0</v>
      </c>
      <c r="AE51" s="9">
        <f t="shared" si="10"/>
        <v>0</v>
      </c>
      <c r="AF51" s="9">
        <f t="shared" si="10"/>
        <v>0</v>
      </c>
      <c r="AG51" s="9">
        <f t="shared" si="10"/>
        <v>0</v>
      </c>
      <c r="AH51" s="9">
        <f t="shared" si="10"/>
        <v>0</v>
      </c>
      <c r="AI51" s="9">
        <f t="shared" si="10"/>
        <v>0</v>
      </c>
      <c r="AJ51" s="9">
        <f t="shared" si="12"/>
        <v>0</v>
      </c>
      <c r="AK51" s="9">
        <f t="shared" si="12"/>
        <v>0</v>
      </c>
      <c r="AL51" s="9">
        <f t="shared" si="12"/>
        <v>0</v>
      </c>
      <c r="AM51" s="9">
        <f t="shared" si="12"/>
        <v>0</v>
      </c>
      <c r="AN51" s="9">
        <f t="shared" si="12"/>
        <v>0</v>
      </c>
      <c r="AO51" s="9">
        <f t="shared" si="12"/>
        <v>0</v>
      </c>
      <c r="AP51" s="9">
        <f t="shared" si="12"/>
        <v>0</v>
      </c>
      <c r="AQ51" s="9">
        <f t="shared" si="12"/>
        <v>0</v>
      </c>
      <c r="AR51" s="9">
        <f t="shared" si="12"/>
        <v>0</v>
      </c>
      <c r="AS51" s="9">
        <f t="shared" si="12"/>
        <v>0</v>
      </c>
      <c r="AT51" s="9">
        <f t="shared" si="12"/>
        <v>0</v>
      </c>
      <c r="AU51" s="9">
        <f t="shared" si="12"/>
        <v>0</v>
      </c>
      <c r="AV51" s="9">
        <f t="shared" si="12"/>
        <v>0</v>
      </c>
      <c r="AW51" s="9">
        <f t="shared" si="12"/>
        <v>0</v>
      </c>
    </row>
    <row r="52" spans="1:49" x14ac:dyDescent="0.25">
      <c r="A52" s="26">
        <f t="shared" si="8"/>
        <v>34</v>
      </c>
      <c r="B52" s="30">
        <f t="shared" si="9"/>
        <v>0.27638109506267672</v>
      </c>
      <c r="C52" s="31">
        <f>'Amort tech'!J33</f>
        <v>0</v>
      </c>
      <c r="D52" s="28">
        <f t="shared" si="1"/>
        <v>0</v>
      </c>
      <c r="E52" s="13">
        <f t="shared" si="5"/>
        <v>0</v>
      </c>
      <c r="F52" s="14">
        <f>Rates!K46</f>
        <v>2.6008E-2</v>
      </c>
      <c r="G52" s="29">
        <f t="shared" si="6"/>
        <v>0</v>
      </c>
      <c r="H52" s="13">
        <f t="shared" si="7"/>
        <v>0</v>
      </c>
      <c r="I52" s="9"/>
      <c r="J52" s="9">
        <f t="shared" si="11"/>
        <v>0</v>
      </c>
      <c r="K52" s="9">
        <f t="shared" si="11"/>
        <v>0</v>
      </c>
      <c r="L52" s="9">
        <f t="shared" si="11"/>
        <v>0</v>
      </c>
      <c r="M52" s="9">
        <f t="shared" si="11"/>
        <v>0</v>
      </c>
      <c r="N52" s="9">
        <f t="shared" si="11"/>
        <v>0</v>
      </c>
      <c r="O52" s="9">
        <f t="shared" si="11"/>
        <v>0</v>
      </c>
      <c r="P52" s="9">
        <f t="shared" si="11"/>
        <v>0</v>
      </c>
      <c r="Q52" s="9">
        <f t="shared" si="11"/>
        <v>0</v>
      </c>
      <c r="R52" s="9">
        <f t="shared" si="11"/>
        <v>0</v>
      </c>
      <c r="S52" s="9">
        <f t="shared" si="11"/>
        <v>0</v>
      </c>
      <c r="T52" s="9">
        <f t="shared" si="10"/>
        <v>0</v>
      </c>
      <c r="U52" s="9">
        <f t="shared" si="10"/>
        <v>0</v>
      </c>
      <c r="V52" s="9">
        <f t="shared" si="10"/>
        <v>0</v>
      </c>
      <c r="W52" s="9">
        <f t="shared" si="10"/>
        <v>0</v>
      </c>
      <c r="X52" s="9">
        <f t="shared" si="10"/>
        <v>0</v>
      </c>
      <c r="Y52" s="9">
        <f t="shared" si="10"/>
        <v>0</v>
      </c>
      <c r="Z52" s="9">
        <f t="shared" si="10"/>
        <v>0</v>
      </c>
      <c r="AA52" s="9">
        <f t="shared" si="10"/>
        <v>0</v>
      </c>
      <c r="AB52" s="9">
        <f t="shared" si="10"/>
        <v>0</v>
      </c>
      <c r="AC52" s="9">
        <f t="shared" si="10"/>
        <v>0</v>
      </c>
      <c r="AD52" s="9">
        <f t="shared" si="10"/>
        <v>0</v>
      </c>
      <c r="AE52" s="9">
        <f t="shared" si="10"/>
        <v>0</v>
      </c>
      <c r="AF52" s="9">
        <f t="shared" si="10"/>
        <v>0</v>
      </c>
      <c r="AG52" s="9">
        <f t="shared" si="10"/>
        <v>0</v>
      </c>
      <c r="AH52" s="9">
        <f t="shared" si="10"/>
        <v>0</v>
      </c>
      <c r="AI52" s="9">
        <f t="shared" si="10"/>
        <v>0</v>
      </c>
      <c r="AJ52" s="9">
        <f t="shared" si="12"/>
        <v>0</v>
      </c>
      <c r="AK52" s="9">
        <f t="shared" si="12"/>
        <v>0</v>
      </c>
      <c r="AL52" s="9">
        <f t="shared" si="12"/>
        <v>0</v>
      </c>
      <c r="AM52" s="9">
        <f t="shared" si="12"/>
        <v>0</v>
      </c>
      <c r="AN52" s="9">
        <f t="shared" si="12"/>
        <v>0</v>
      </c>
      <c r="AO52" s="9">
        <f t="shared" si="12"/>
        <v>0</v>
      </c>
      <c r="AP52" s="9">
        <f t="shared" si="12"/>
        <v>0</v>
      </c>
      <c r="AQ52" s="9">
        <f t="shared" si="12"/>
        <v>0</v>
      </c>
      <c r="AR52" s="9">
        <f t="shared" si="12"/>
        <v>0</v>
      </c>
      <c r="AS52" s="9">
        <f t="shared" si="12"/>
        <v>0</v>
      </c>
      <c r="AT52" s="9">
        <f t="shared" si="12"/>
        <v>0</v>
      </c>
      <c r="AU52" s="9">
        <f t="shared" si="12"/>
        <v>0</v>
      </c>
      <c r="AV52" s="9">
        <f t="shared" si="12"/>
        <v>0</v>
      </c>
      <c r="AW52" s="9">
        <f t="shared" si="12"/>
        <v>0</v>
      </c>
    </row>
    <row r="53" spans="1:49" x14ac:dyDescent="0.25">
      <c r="A53" s="26">
        <f t="shared" si="8"/>
        <v>35</v>
      </c>
      <c r="B53" s="30">
        <f t="shared" si="9"/>
        <v>0.23365326859430449</v>
      </c>
      <c r="C53" s="31">
        <f>'Amort tech'!J34</f>
        <v>0</v>
      </c>
      <c r="D53" s="28">
        <f t="shared" si="1"/>
        <v>0</v>
      </c>
      <c r="E53" s="13">
        <f t="shared" si="5"/>
        <v>0</v>
      </c>
      <c r="F53" s="14">
        <f>Rates!K47</f>
        <v>2.6258E-2</v>
      </c>
      <c r="G53" s="29">
        <f t="shared" si="6"/>
        <v>0</v>
      </c>
      <c r="H53" s="13">
        <f t="shared" si="7"/>
        <v>0</v>
      </c>
      <c r="I53" s="9"/>
      <c r="J53" s="9">
        <f t="shared" si="11"/>
        <v>0</v>
      </c>
      <c r="K53" s="9">
        <f t="shared" si="11"/>
        <v>0</v>
      </c>
      <c r="L53" s="9">
        <f t="shared" si="11"/>
        <v>0</v>
      </c>
      <c r="M53" s="9">
        <f t="shared" si="11"/>
        <v>0</v>
      </c>
      <c r="N53" s="9">
        <f t="shared" si="11"/>
        <v>0</v>
      </c>
      <c r="O53" s="9">
        <f t="shared" si="11"/>
        <v>0</v>
      </c>
      <c r="P53" s="9">
        <f t="shared" si="11"/>
        <v>0</v>
      </c>
      <c r="Q53" s="9">
        <f t="shared" si="11"/>
        <v>0</v>
      </c>
      <c r="R53" s="9">
        <f t="shared" si="11"/>
        <v>0</v>
      </c>
      <c r="S53" s="9">
        <f t="shared" si="11"/>
        <v>0</v>
      </c>
      <c r="T53" s="9">
        <f t="shared" si="10"/>
        <v>0</v>
      </c>
      <c r="U53" s="9">
        <f t="shared" si="10"/>
        <v>0</v>
      </c>
      <c r="V53" s="9">
        <f t="shared" si="10"/>
        <v>0</v>
      </c>
      <c r="W53" s="9">
        <f t="shared" si="10"/>
        <v>0</v>
      </c>
      <c r="X53" s="9">
        <f t="shared" si="10"/>
        <v>0</v>
      </c>
      <c r="Y53" s="9">
        <f t="shared" si="10"/>
        <v>0</v>
      </c>
      <c r="Z53" s="9">
        <f t="shared" si="10"/>
        <v>0</v>
      </c>
      <c r="AA53" s="9">
        <f t="shared" si="10"/>
        <v>0</v>
      </c>
      <c r="AB53" s="9">
        <f t="shared" si="10"/>
        <v>0</v>
      </c>
      <c r="AC53" s="9">
        <f t="shared" si="10"/>
        <v>0</v>
      </c>
      <c r="AD53" s="9">
        <f t="shared" si="10"/>
        <v>0</v>
      </c>
      <c r="AE53" s="9">
        <f t="shared" si="10"/>
        <v>0</v>
      </c>
      <c r="AF53" s="9">
        <f t="shared" si="10"/>
        <v>0</v>
      </c>
      <c r="AG53" s="9">
        <f t="shared" si="10"/>
        <v>0</v>
      </c>
      <c r="AH53" s="9">
        <f t="shared" si="10"/>
        <v>0</v>
      </c>
      <c r="AI53" s="9">
        <f t="shared" si="10"/>
        <v>0</v>
      </c>
      <c r="AJ53" s="9">
        <f t="shared" si="12"/>
        <v>0</v>
      </c>
      <c r="AK53" s="9">
        <f t="shared" si="12"/>
        <v>0</v>
      </c>
      <c r="AL53" s="9">
        <f t="shared" si="12"/>
        <v>0</v>
      </c>
      <c r="AM53" s="9">
        <f t="shared" si="12"/>
        <v>0</v>
      </c>
      <c r="AN53" s="9">
        <f t="shared" si="12"/>
        <v>0</v>
      </c>
      <c r="AO53" s="9">
        <f t="shared" si="12"/>
        <v>0</v>
      </c>
      <c r="AP53" s="9">
        <f t="shared" si="12"/>
        <v>0</v>
      </c>
      <c r="AQ53" s="9">
        <f t="shared" si="12"/>
        <v>0</v>
      </c>
      <c r="AR53" s="9">
        <f t="shared" si="12"/>
        <v>0</v>
      </c>
      <c r="AS53" s="9">
        <f t="shared" si="12"/>
        <v>0</v>
      </c>
      <c r="AT53" s="9">
        <f t="shared" si="12"/>
        <v>0</v>
      </c>
      <c r="AU53" s="9">
        <f t="shared" si="12"/>
        <v>0</v>
      </c>
      <c r="AV53" s="9">
        <f t="shared" si="12"/>
        <v>0</v>
      </c>
      <c r="AW53" s="9">
        <f t="shared" si="12"/>
        <v>0</v>
      </c>
    </row>
    <row r="54" spans="1:49" x14ac:dyDescent="0.25">
      <c r="A54" s="26">
        <f t="shared" si="8"/>
        <v>36</v>
      </c>
      <c r="B54" s="30">
        <f t="shared" si="9"/>
        <v>0.18964360733188107</v>
      </c>
      <c r="C54" s="31">
        <f>'Amort tech'!J35</f>
        <v>0</v>
      </c>
      <c r="D54" s="28">
        <f t="shared" si="1"/>
        <v>0</v>
      </c>
      <c r="E54" s="13">
        <f t="shared" si="5"/>
        <v>0</v>
      </c>
      <c r="F54" s="14">
        <f>Rates!K48</f>
        <v>2.6508E-2</v>
      </c>
      <c r="G54" s="29">
        <f t="shared" si="6"/>
        <v>0</v>
      </c>
      <c r="H54" s="13">
        <f t="shared" si="7"/>
        <v>0</v>
      </c>
      <c r="I54" s="9"/>
      <c r="J54" s="9">
        <f t="shared" si="11"/>
        <v>0</v>
      </c>
      <c r="K54" s="9">
        <f t="shared" si="11"/>
        <v>0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9">
        <f t="shared" si="11"/>
        <v>0</v>
      </c>
      <c r="Q54" s="9">
        <f t="shared" si="11"/>
        <v>0</v>
      </c>
      <c r="R54" s="9">
        <f t="shared" si="11"/>
        <v>0</v>
      </c>
      <c r="S54" s="9">
        <f t="shared" si="11"/>
        <v>0</v>
      </c>
      <c r="T54" s="9">
        <f t="shared" si="10"/>
        <v>0</v>
      </c>
      <c r="U54" s="9">
        <f t="shared" si="10"/>
        <v>0</v>
      </c>
      <c r="V54" s="9">
        <f t="shared" si="10"/>
        <v>0</v>
      </c>
      <c r="W54" s="9">
        <f t="shared" si="10"/>
        <v>0</v>
      </c>
      <c r="X54" s="9">
        <f t="shared" si="10"/>
        <v>0</v>
      </c>
      <c r="Y54" s="9">
        <f t="shared" si="10"/>
        <v>0</v>
      </c>
      <c r="Z54" s="9">
        <f t="shared" si="10"/>
        <v>0</v>
      </c>
      <c r="AA54" s="9">
        <f t="shared" si="10"/>
        <v>0</v>
      </c>
      <c r="AB54" s="9">
        <f t="shared" si="10"/>
        <v>0</v>
      </c>
      <c r="AC54" s="9">
        <f t="shared" si="10"/>
        <v>0</v>
      </c>
      <c r="AD54" s="9">
        <f t="shared" si="10"/>
        <v>0</v>
      </c>
      <c r="AE54" s="9">
        <f t="shared" si="10"/>
        <v>0</v>
      </c>
      <c r="AF54" s="9">
        <f t="shared" si="10"/>
        <v>0</v>
      </c>
      <c r="AG54" s="9">
        <f t="shared" si="10"/>
        <v>0</v>
      </c>
      <c r="AH54" s="9">
        <f t="shared" si="10"/>
        <v>0</v>
      </c>
      <c r="AI54" s="9">
        <f t="shared" si="10"/>
        <v>0</v>
      </c>
      <c r="AJ54" s="9">
        <f t="shared" si="12"/>
        <v>0</v>
      </c>
      <c r="AK54" s="9">
        <f t="shared" si="12"/>
        <v>0</v>
      </c>
      <c r="AL54" s="9">
        <f t="shared" si="12"/>
        <v>0</v>
      </c>
      <c r="AM54" s="9">
        <f t="shared" si="12"/>
        <v>0</v>
      </c>
      <c r="AN54" s="9">
        <f t="shared" si="12"/>
        <v>0</v>
      </c>
      <c r="AO54" s="9">
        <f t="shared" si="12"/>
        <v>0</v>
      </c>
      <c r="AP54" s="9">
        <f t="shared" si="12"/>
        <v>0</v>
      </c>
      <c r="AQ54" s="9">
        <f t="shared" si="12"/>
        <v>0</v>
      </c>
      <c r="AR54" s="9">
        <f t="shared" si="12"/>
        <v>0</v>
      </c>
      <c r="AS54" s="9">
        <f t="shared" si="12"/>
        <v>0</v>
      </c>
      <c r="AT54" s="9">
        <f t="shared" si="12"/>
        <v>0</v>
      </c>
      <c r="AU54" s="9">
        <f t="shared" si="12"/>
        <v>0</v>
      </c>
      <c r="AV54" s="9">
        <f t="shared" si="12"/>
        <v>0</v>
      </c>
      <c r="AW54" s="9">
        <f t="shared" si="12"/>
        <v>0</v>
      </c>
    </row>
    <row r="55" spans="1:49" x14ac:dyDescent="0.25">
      <c r="A55" s="26">
        <f t="shared" si="8"/>
        <v>37</v>
      </c>
      <c r="B55" s="30">
        <f t="shared" si="9"/>
        <v>0.14431365623158496</v>
      </c>
      <c r="C55" s="31">
        <f>'Amort tech'!J36</f>
        <v>0</v>
      </c>
      <c r="D55" s="28">
        <f t="shared" si="1"/>
        <v>0</v>
      </c>
      <c r="E55" s="13">
        <f t="shared" si="5"/>
        <v>0</v>
      </c>
      <c r="F55" s="14">
        <f>Rates!K49</f>
        <v>2.6758000000000001E-2</v>
      </c>
      <c r="G55" s="29">
        <f t="shared" si="6"/>
        <v>0</v>
      </c>
      <c r="H55" s="13">
        <f t="shared" si="7"/>
        <v>0</v>
      </c>
      <c r="I55" s="9"/>
      <c r="J55" s="9">
        <f t="shared" si="11"/>
        <v>0</v>
      </c>
      <c r="K55" s="9">
        <f t="shared" si="11"/>
        <v>0</v>
      </c>
      <c r="L55" s="9">
        <f t="shared" si="11"/>
        <v>0</v>
      </c>
      <c r="M55" s="9">
        <f t="shared" si="11"/>
        <v>0</v>
      </c>
      <c r="N55" s="9">
        <f t="shared" si="11"/>
        <v>0</v>
      </c>
      <c r="O55" s="9">
        <f t="shared" si="11"/>
        <v>0</v>
      </c>
      <c r="P55" s="9">
        <f t="shared" si="11"/>
        <v>0</v>
      </c>
      <c r="Q55" s="9">
        <f t="shared" si="11"/>
        <v>0</v>
      </c>
      <c r="R55" s="9">
        <f t="shared" si="11"/>
        <v>0</v>
      </c>
      <c r="S55" s="9">
        <f t="shared" si="11"/>
        <v>0</v>
      </c>
      <c r="T55" s="9">
        <f t="shared" si="10"/>
        <v>0</v>
      </c>
      <c r="U55" s="9">
        <f t="shared" si="10"/>
        <v>0</v>
      </c>
      <c r="V55" s="9">
        <f t="shared" si="10"/>
        <v>0</v>
      </c>
      <c r="W55" s="9">
        <f t="shared" si="10"/>
        <v>0</v>
      </c>
      <c r="X55" s="9">
        <f t="shared" si="10"/>
        <v>0</v>
      </c>
      <c r="Y55" s="9">
        <f t="shared" si="10"/>
        <v>0</v>
      </c>
      <c r="Z55" s="9">
        <f t="shared" si="10"/>
        <v>0</v>
      </c>
      <c r="AA55" s="9">
        <f t="shared" si="10"/>
        <v>0</v>
      </c>
      <c r="AB55" s="9">
        <f t="shared" si="10"/>
        <v>0</v>
      </c>
      <c r="AC55" s="9">
        <f t="shared" si="10"/>
        <v>0</v>
      </c>
      <c r="AD55" s="9">
        <f t="shared" si="10"/>
        <v>0</v>
      </c>
      <c r="AE55" s="9">
        <f t="shared" si="10"/>
        <v>0</v>
      </c>
      <c r="AF55" s="9">
        <f t="shared" si="10"/>
        <v>0</v>
      </c>
      <c r="AG55" s="9">
        <f t="shared" si="10"/>
        <v>0</v>
      </c>
      <c r="AH55" s="9">
        <f t="shared" si="10"/>
        <v>0</v>
      </c>
      <c r="AI55" s="9">
        <f t="shared" si="10"/>
        <v>0</v>
      </c>
      <c r="AJ55" s="9">
        <f t="shared" si="12"/>
        <v>0</v>
      </c>
      <c r="AK55" s="9">
        <f t="shared" si="12"/>
        <v>0</v>
      </c>
      <c r="AL55" s="9">
        <f t="shared" si="12"/>
        <v>0</v>
      </c>
      <c r="AM55" s="9">
        <f t="shared" si="12"/>
        <v>0</v>
      </c>
      <c r="AN55" s="9">
        <f t="shared" si="12"/>
        <v>0</v>
      </c>
      <c r="AO55" s="9">
        <f t="shared" si="12"/>
        <v>0</v>
      </c>
      <c r="AP55" s="9">
        <f t="shared" si="12"/>
        <v>0</v>
      </c>
      <c r="AQ55" s="9">
        <f t="shared" si="12"/>
        <v>0</v>
      </c>
      <c r="AR55" s="9">
        <f t="shared" si="12"/>
        <v>0</v>
      </c>
      <c r="AS55" s="9">
        <f t="shared" si="12"/>
        <v>0</v>
      </c>
      <c r="AT55" s="9">
        <f t="shared" si="12"/>
        <v>0</v>
      </c>
      <c r="AU55" s="9">
        <f t="shared" si="12"/>
        <v>0</v>
      </c>
      <c r="AV55" s="9">
        <f t="shared" si="12"/>
        <v>0</v>
      </c>
      <c r="AW55" s="9">
        <f t="shared" si="12"/>
        <v>0</v>
      </c>
    </row>
    <row r="56" spans="1:49" x14ac:dyDescent="0.25">
      <c r="A56" s="26">
        <f t="shared" si="8"/>
        <v>38</v>
      </c>
      <c r="B56" s="30">
        <f t="shared" si="9"/>
        <v>9.7623806598279961E-2</v>
      </c>
      <c r="C56" s="31">
        <f>'Amort tech'!J37</f>
        <v>0</v>
      </c>
      <c r="D56" s="28">
        <f t="shared" si="1"/>
        <v>0</v>
      </c>
      <c r="E56" s="13">
        <f t="shared" si="5"/>
        <v>0</v>
      </c>
      <c r="F56" s="14">
        <f>Rates!K50</f>
        <v>2.7008000000000001E-2</v>
      </c>
      <c r="G56" s="29">
        <f t="shared" si="6"/>
        <v>0</v>
      </c>
      <c r="H56" s="13">
        <f t="shared" si="7"/>
        <v>0</v>
      </c>
      <c r="I56" s="9"/>
      <c r="J56" s="9">
        <f t="shared" si="11"/>
        <v>0</v>
      </c>
      <c r="K56" s="9">
        <f t="shared" si="11"/>
        <v>0</v>
      </c>
      <c r="L56" s="9">
        <f t="shared" si="11"/>
        <v>0</v>
      </c>
      <c r="M56" s="9">
        <f t="shared" si="11"/>
        <v>0</v>
      </c>
      <c r="N56" s="9">
        <f t="shared" si="11"/>
        <v>0</v>
      </c>
      <c r="O56" s="9">
        <f t="shared" si="11"/>
        <v>0</v>
      </c>
      <c r="P56" s="9">
        <f t="shared" si="11"/>
        <v>0</v>
      </c>
      <c r="Q56" s="9">
        <f t="shared" si="11"/>
        <v>0</v>
      </c>
      <c r="R56" s="9">
        <f t="shared" si="11"/>
        <v>0</v>
      </c>
      <c r="S56" s="9">
        <f t="shared" si="11"/>
        <v>0</v>
      </c>
      <c r="T56" s="9">
        <f t="shared" si="10"/>
        <v>0</v>
      </c>
      <c r="U56" s="9">
        <f t="shared" si="10"/>
        <v>0</v>
      </c>
      <c r="V56" s="9">
        <f t="shared" si="10"/>
        <v>0</v>
      </c>
      <c r="W56" s="9">
        <f t="shared" si="10"/>
        <v>0</v>
      </c>
      <c r="X56" s="9">
        <f t="shared" si="10"/>
        <v>0</v>
      </c>
      <c r="Y56" s="9">
        <f t="shared" si="10"/>
        <v>0</v>
      </c>
      <c r="Z56" s="9">
        <f t="shared" si="10"/>
        <v>0</v>
      </c>
      <c r="AA56" s="9">
        <f t="shared" si="10"/>
        <v>0</v>
      </c>
      <c r="AB56" s="9">
        <f t="shared" si="10"/>
        <v>0</v>
      </c>
      <c r="AC56" s="9">
        <f t="shared" si="10"/>
        <v>0</v>
      </c>
      <c r="AD56" s="9">
        <f t="shared" si="10"/>
        <v>0</v>
      </c>
      <c r="AE56" s="9">
        <f t="shared" si="10"/>
        <v>0</v>
      </c>
      <c r="AF56" s="9">
        <f t="shared" si="10"/>
        <v>0</v>
      </c>
      <c r="AG56" s="9">
        <f t="shared" si="10"/>
        <v>0</v>
      </c>
      <c r="AH56" s="9">
        <f t="shared" si="10"/>
        <v>0</v>
      </c>
      <c r="AI56" s="9">
        <f t="shared" si="10"/>
        <v>0</v>
      </c>
      <c r="AJ56" s="9">
        <f t="shared" si="12"/>
        <v>0</v>
      </c>
      <c r="AK56" s="9">
        <f t="shared" si="12"/>
        <v>0</v>
      </c>
      <c r="AL56" s="9">
        <f t="shared" si="12"/>
        <v>0</v>
      </c>
      <c r="AM56" s="9">
        <f t="shared" si="12"/>
        <v>0</v>
      </c>
      <c r="AN56" s="9">
        <f t="shared" si="12"/>
        <v>0</v>
      </c>
      <c r="AO56" s="9">
        <f t="shared" si="12"/>
        <v>0</v>
      </c>
      <c r="AP56" s="9">
        <f t="shared" si="12"/>
        <v>0</v>
      </c>
      <c r="AQ56" s="9">
        <f t="shared" si="12"/>
        <v>0</v>
      </c>
      <c r="AR56" s="9">
        <f t="shared" si="12"/>
        <v>0</v>
      </c>
      <c r="AS56" s="9">
        <f t="shared" si="12"/>
        <v>0</v>
      </c>
      <c r="AT56" s="9">
        <f t="shared" si="12"/>
        <v>0</v>
      </c>
      <c r="AU56" s="9">
        <f t="shared" si="12"/>
        <v>0</v>
      </c>
      <c r="AV56" s="9">
        <f t="shared" si="12"/>
        <v>0</v>
      </c>
      <c r="AW56" s="9">
        <f t="shared" si="12"/>
        <v>0</v>
      </c>
    </row>
    <row r="57" spans="1:49" x14ac:dyDescent="0.25">
      <c r="A57" s="26">
        <f t="shared" si="8"/>
        <v>39</v>
      </c>
      <c r="B57" s="30">
        <f t="shared" si="9"/>
        <v>4.9533261475975802E-2</v>
      </c>
      <c r="C57" s="31">
        <f>'Amort tech'!J38</f>
        <v>0</v>
      </c>
      <c r="D57" s="28">
        <f t="shared" si="1"/>
        <v>0</v>
      </c>
      <c r="E57" s="13">
        <f t="shared" si="5"/>
        <v>0</v>
      </c>
      <c r="F57" s="14">
        <f>Rates!K51</f>
        <v>2.7258000000000001E-2</v>
      </c>
      <c r="G57" s="29">
        <f t="shared" si="6"/>
        <v>0</v>
      </c>
      <c r="H57" s="13">
        <f t="shared" si="7"/>
        <v>0</v>
      </c>
      <c r="I57" s="9"/>
      <c r="J57" s="9">
        <f t="shared" si="11"/>
        <v>0</v>
      </c>
      <c r="K57" s="9">
        <f t="shared" si="11"/>
        <v>0</v>
      </c>
      <c r="L57" s="9">
        <f t="shared" si="11"/>
        <v>0</v>
      </c>
      <c r="M57" s="9">
        <f t="shared" si="11"/>
        <v>0</v>
      </c>
      <c r="N57" s="9">
        <f t="shared" si="11"/>
        <v>0</v>
      </c>
      <c r="O57" s="9">
        <f t="shared" si="11"/>
        <v>0</v>
      </c>
      <c r="P57" s="9">
        <f t="shared" si="11"/>
        <v>0</v>
      </c>
      <c r="Q57" s="9">
        <f t="shared" si="11"/>
        <v>0</v>
      </c>
      <c r="R57" s="9">
        <f t="shared" si="11"/>
        <v>0</v>
      </c>
      <c r="S57" s="9">
        <f t="shared" si="11"/>
        <v>0</v>
      </c>
      <c r="T57" s="9">
        <f t="shared" si="10"/>
        <v>0</v>
      </c>
      <c r="U57" s="9">
        <f t="shared" si="10"/>
        <v>0</v>
      </c>
      <c r="V57" s="9">
        <f t="shared" si="10"/>
        <v>0</v>
      </c>
      <c r="W57" s="9">
        <f t="shared" si="10"/>
        <v>0</v>
      </c>
      <c r="X57" s="9">
        <f t="shared" si="10"/>
        <v>0</v>
      </c>
      <c r="Y57" s="9">
        <f t="shared" si="10"/>
        <v>0</v>
      </c>
      <c r="Z57" s="9">
        <f t="shared" si="10"/>
        <v>0</v>
      </c>
      <c r="AA57" s="9">
        <f t="shared" si="10"/>
        <v>0</v>
      </c>
      <c r="AB57" s="9">
        <f t="shared" si="10"/>
        <v>0</v>
      </c>
      <c r="AC57" s="9">
        <f t="shared" si="10"/>
        <v>0</v>
      </c>
      <c r="AD57" s="9">
        <f t="shared" si="10"/>
        <v>0</v>
      </c>
      <c r="AE57" s="9">
        <f t="shared" si="10"/>
        <v>0</v>
      </c>
      <c r="AF57" s="9">
        <f t="shared" si="10"/>
        <v>0</v>
      </c>
      <c r="AG57" s="9">
        <f t="shared" si="10"/>
        <v>0</v>
      </c>
      <c r="AH57" s="9">
        <f t="shared" si="10"/>
        <v>0</v>
      </c>
      <c r="AI57" s="9">
        <f t="shared" si="10"/>
        <v>0</v>
      </c>
      <c r="AJ57" s="9">
        <f t="shared" si="12"/>
        <v>0</v>
      </c>
      <c r="AK57" s="9">
        <f t="shared" si="12"/>
        <v>0</v>
      </c>
      <c r="AL57" s="9">
        <f t="shared" si="12"/>
        <v>0</v>
      </c>
      <c r="AM57" s="9">
        <f t="shared" si="12"/>
        <v>0</v>
      </c>
      <c r="AN57" s="9">
        <f t="shared" si="12"/>
        <v>0</v>
      </c>
      <c r="AO57" s="9">
        <f t="shared" si="12"/>
        <v>0</v>
      </c>
      <c r="AP57" s="9">
        <f t="shared" si="12"/>
        <v>0</v>
      </c>
      <c r="AQ57" s="9">
        <f t="shared" si="12"/>
        <v>0</v>
      </c>
      <c r="AR57" s="9">
        <f t="shared" si="12"/>
        <v>0</v>
      </c>
      <c r="AS57" s="9">
        <f t="shared" si="12"/>
        <v>0</v>
      </c>
      <c r="AT57" s="9">
        <f t="shared" si="12"/>
        <v>0</v>
      </c>
      <c r="AU57" s="9">
        <f t="shared" si="12"/>
        <v>0</v>
      </c>
      <c r="AV57" s="9">
        <f t="shared" si="12"/>
        <v>0</v>
      </c>
      <c r="AW57" s="9">
        <f t="shared" si="12"/>
        <v>0</v>
      </c>
    </row>
    <row r="58" spans="1:49" x14ac:dyDescent="0.25">
      <c r="A58" s="26">
        <f t="shared" si="8"/>
        <v>40</v>
      </c>
      <c r="B58" s="30">
        <f t="shared" si="9"/>
        <v>2.5118795932144167E-15</v>
      </c>
      <c r="C58" s="31">
        <f>'Amort tech'!J39</f>
        <v>0</v>
      </c>
      <c r="D58" s="28">
        <f t="shared" si="1"/>
        <v>0</v>
      </c>
      <c r="E58" s="13">
        <f t="shared" si="5"/>
        <v>0</v>
      </c>
      <c r="F58" s="14">
        <f>Rates!K52</f>
        <v>2.7508000000000001E-2</v>
      </c>
      <c r="G58" s="29">
        <f t="shared" si="6"/>
        <v>0</v>
      </c>
      <c r="H58" s="13">
        <f t="shared" si="7"/>
        <v>0</v>
      </c>
      <c r="I58" s="9">
        <f>SUM(H49:H58)</f>
        <v>0</v>
      </c>
      <c r="J58" s="9">
        <f t="shared" si="11"/>
        <v>0</v>
      </c>
      <c r="K58" s="9">
        <f t="shared" si="11"/>
        <v>0</v>
      </c>
      <c r="L58" s="9">
        <f t="shared" si="11"/>
        <v>0</v>
      </c>
      <c r="M58" s="9">
        <f t="shared" si="11"/>
        <v>0</v>
      </c>
      <c r="N58" s="9">
        <f t="shared" si="11"/>
        <v>0</v>
      </c>
      <c r="O58" s="9">
        <f t="shared" si="11"/>
        <v>0</v>
      </c>
      <c r="P58" s="9">
        <f t="shared" si="11"/>
        <v>0</v>
      </c>
      <c r="Q58" s="9">
        <f t="shared" si="11"/>
        <v>0</v>
      </c>
      <c r="R58" s="9">
        <f t="shared" si="11"/>
        <v>0</v>
      </c>
      <c r="S58" s="9">
        <f t="shared" si="11"/>
        <v>0</v>
      </c>
      <c r="T58" s="9">
        <f t="shared" si="10"/>
        <v>0</v>
      </c>
      <c r="U58" s="9">
        <f t="shared" si="10"/>
        <v>0</v>
      </c>
      <c r="V58" s="9">
        <f t="shared" si="10"/>
        <v>0</v>
      </c>
      <c r="W58" s="9">
        <f t="shared" si="10"/>
        <v>0</v>
      </c>
      <c r="X58" s="9">
        <f t="shared" si="10"/>
        <v>0</v>
      </c>
      <c r="Y58" s="9">
        <f t="shared" si="10"/>
        <v>0</v>
      </c>
      <c r="Z58" s="9">
        <f t="shared" si="10"/>
        <v>0</v>
      </c>
      <c r="AA58" s="9">
        <f t="shared" si="10"/>
        <v>0</v>
      </c>
      <c r="AB58" s="9">
        <f t="shared" si="10"/>
        <v>0</v>
      </c>
      <c r="AC58" s="9">
        <f t="shared" si="10"/>
        <v>0</v>
      </c>
      <c r="AD58" s="9">
        <f t="shared" si="10"/>
        <v>0</v>
      </c>
      <c r="AE58" s="9">
        <f t="shared" si="10"/>
        <v>0</v>
      </c>
      <c r="AF58" s="9">
        <f t="shared" si="10"/>
        <v>0</v>
      </c>
      <c r="AG58" s="9">
        <f t="shared" si="10"/>
        <v>0</v>
      </c>
      <c r="AH58" s="9">
        <f t="shared" si="10"/>
        <v>0</v>
      </c>
      <c r="AI58" s="9">
        <f t="shared" si="10"/>
        <v>0</v>
      </c>
      <c r="AJ58" s="9">
        <f t="shared" si="12"/>
        <v>0</v>
      </c>
      <c r="AK58" s="9">
        <f t="shared" si="12"/>
        <v>0</v>
      </c>
      <c r="AL58" s="9">
        <f t="shared" si="12"/>
        <v>0</v>
      </c>
      <c r="AM58" s="9">
        <f t="shared" si="12"/>
        <v>0</v>
      </c>
      <c r="AN58" s="9">
        <f t="shared" si="12"/>
        <v>0</v>
      </c>
      <c r="AO58" s="9">
        <f t="shared" si="12"/>
        <v>0</v>
      </c>
      <c r="AP58" s="9">
        <f t="shared" si="12"/>
        <v>0</v>
      </c>
      <c r="AQ58" s="9">
        <f t="shared" si="12"/>
        <v>0</v>
      </c>
      <c r="AR58" s="9">
        <f t="shared" si="12"/>
        <v>0</v>
      </c>
      <c r="AS58" s="9">
        <f t="shared" si="12"/>
        <v>0</v>
      </c>
      <c r="AT58" s="9">
        <f t="shared" si="12"/>
        <v>0</v>
      </c>
      <c r="AU58" s="9">
        <f t="shared" si="12"/>
        <v>0</v>
      </c>
      <c r="AV58" s="9">
        <f t="shared" si="12"/>
        <v>0</v>
      </c>
      <c r="AW58" s="9">
        <f t="shared" si="12"/>
        <v>0</v>
      </c>
    </row>
    <row r="59" spans="1:49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 x14ac:dyDescent="0.25">
      <c r="A60" s="9"/>
      <c r="B60" s="9"/>
      <c r="C60" s="30">
        <f>SUM(C29:C58)</f>
        <v>0.99999999999999989</v>
      </c>
      <c r="D60" s="13">
        <f t="shared" ref="D60:H60" si="13">SUM(D29:D58)</f>
        <v>45.504790730125208</v>
      </c>
      <c r="E60" s="13"/>
      <c r="F60" s="13"/>
      <c r="G60" s="13"/>
      <c r="H60" s="13">
        <f t="shared" si="13"/>
        <v>50.999999999999993</v>
      </c>
      <c r="I60" s="9"/>
      <c r="J60" s="9">
        <f>SUM(J29:J58)</f>
        <v>1.3651437219037561</v>
      </c>
      <c r="K60" s="9">
        <f t="shared" ref="K60:AW60" si="14">SUM(K29:K58)</f>
        <v>1.3651437219037561</v>
      </c>
      <c r="L60" s="9">
        <f t="shared" si="14"/>
        <v>1.3651437219037561</v>
      </c>
      <c r="M60" s="9">
        <f t="shared" si="14"/>
        <v>1.3651437219037561</v>
      </c>
      <c r="N60" s="9">
        <f t="shared" si="14"/>
        <v>1.3651437219037561</v>
      </c>
      <c r="O60" s="9">
        <f t="shared" si="14"/>
        <v>1.3651437219037561</v>
      </c>
      <c r="P60" s="9">
        <f t="shared" si="14"/>
        <v>1.3651437219037561</v>
      </c>
      <c r="Q60" s="9">
        <f t="shared" si="14"/>
        <v>1.3651437219037561</v>
      </c>
      <c r="R60" s="9">
        <f t="shared" si="14"/>
        <v>1.3651437219037561</v>
      </c>
      <c r="S60" s="9">
        <f t="shared" si="14"/>
        <v>1.3651437219037561</v>
      </c>
      <c r="T60" s="9">
        <f t="shared" si="14"/>
        <v>3.2405888134141958</v>
      </c>
      <c r="U60" s="9">
        <f t="shared" si="14"/>
        <v>3.2405888134141998</v>
      </c>
      <c r="V60" s="9">
        <f t="shared" si="14"/>
        <v>3.2405888134141927</v>
      </c>
      <c r="W60" s="9">
        <f t="shared" si="14"/>
        <v>3.2405888134141958</v>
      </c>
      <c r="X60" s="9">
        <f t="shared" si="14"/>
        <v>3.2405888134141989</v>
      </c>
      <c r="Y60" s="9">
        <f t="shared" si="14"/>
        <v>3.2405888134141998</v>
      </c>
      <c r="Z60" s="9">
        <f t="shared" si="14"/>
        <v>3.2405888134141967</v>
      </c>
      <c r="AA60" s="9">
        <f t="shared" si="14"/>
        <v>3.2405888134141954</v>
      </c>
      <c r="AB60" s="9">
        <f t="shared" si="14"/>
        <v>3.2405888134142002</v>
      </c>
      <c r="AC60" s="9">
        <f t="shared" si="14"/>
        <v>3.2405888134141989</v>
      </c>
      <c r="AD60" s="9">
        <f t="shared" si="14"/>
        <v>3.2405888134141949</v>
      </c>
      <c r="AE60" s="9">
        <f t="shared" si="14"/>
        <v>3.2405888134141949</v>
      </c>
      <c r="AF60" s="9">
        <f t="shared" si="14"/>
        <v>3.2405888134141967</v>
      </c>
      <c r="AG60" s="9">
        <f t="shared" si="14"/>
        <v>3.2405888134141918</v>
      </c>
      <c r="AH60" s="9">
        <f t="shared" si="14"/>
        <v>3.2405888134141927</v>
      </c>
      <c r="AI60" s="9">
        <f t="shared" si="14"/>
        <v>3.2405888134141998</v>
      </c>
      <c r="AJ60" s="9">
        <f t="shared" si="14"/>
        <v>3.2405888134141976</v>
      </c>
      <c r="AK60" s="9">
        <f t="shared" si="14"/>
        <v>3.2405888134141985</v>
      </c>
      <c r="AL60" s="9">
        <f t="shared" si="14"/>
        <v>1.640071921310936</v>
      </c>
      <c r="AM60" s="9">
        <f t="shared" si="14"/>
        <v>0</v>
      </c>
      <c r="AN60" s="9">
        <f t="shared" si="14"/>
        <v>0</v>
      </c>
      <c r="AO60" s="9">
        <f t="shared" si="14"/>
        <v>0</v>
      </c>
      <c r="AP60" s="9">
        <f t="shared" si="14"/>
        <v>0</v>
      </c>
      <c r="AQ60" s="9">
        <f t="shared" si="14"/>
        <v>0</v>
      </c>
      <c r="AR60" s="9">
        <f t="shared" si="14"/>
        <v>0</v>
      </c>
      <c r="AS60" s="9">
        <f t="shared" si="14"/>
        <v>0</v>
      </c>
      <c r="AT60" s="9">
        <f t="shared" si="14"/>
        <v>0</v>
      </c>
      <c r="AU60" s="9">
        <f t="shared" si="14"/>
        <v>0</v>
      </c>
      <c r="AV60" s="9">
        <f t="shared" si="14"/>
        <v>0</v>
      </c>
      <c r="AW60" s="9">
        <f t="shared" si="14"/>
        <v>0</v>
      </c>
    </row>
    <row r="61" spans="1:49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 x14ac:dyDescent="0.25">
      <c r="A62" s="9"/>
      <c r="B62" s="9"/>
      <c r="C62" s="9"/>
      <c r="D62" s="9"/>
      <c r="E62" s="9"/>
      <c r="F62" s="9"/>
      <c r="G62" s="16" t="s">
        <v>252</v>
      </c>
      <c r="H62" s="9"/>
      <c r="I62" s="9"/>
      <c r="J62" s="27">
        <f>1</f>
        <v>1</v>
      </c>
      <c r="K62" s="27">
        <f>J62+1</f>
        <v>2</v>
      </c>
      <c r="L62" s="27">
        <f t="shared" ref="L62:AW62" si="15">K62+1</f>
        <v>3</v>
      </c>
      <c r="M62" s="27">
        <f t="shared" si="15"/>
        <v>4</v>
      </c>
      <c r="N62" s="27">
        <f t="shared" si="15"/>
        <v>5</v>
      </c>
      <c r="O62" s="27">
        <f t="shared" si="15"/>
        <v>6</v>
      </c>
      <c r="P62" s="27">
        <f t="shared" si="15"/>
        <v>7</v>
      </c>
      <c r="Q62" s="27">
        <f t="shared" si="15"/>
        <v>8</v>
      </c>
      <c r="R62" s="27">
        <f t="shared" si="15"/>
        <v>9</v>
      </c>
      <c r="S62" s="27">
        <f t="shared" si="15"/>
        <v>10</v>
      </c>
      <c r="T62" s="27">
        <f t="shared" si="15"/>
        <v>11</v>
      </c>
      <c r="U62" s="27">
        <f t="shared" si="15"/>
        <v>12</v>
      </c>
      <c r="V62" s="27">
        <f t="shared" si="15"/>
        <v>13</v>
      </c>
      <c r="W62" s="27">
        <f t="shared" si="15"/>
        <v>14</v>
      </c>
      <c r="X62" s="27">
        <f t="shared" si="15"/>
        <v>15</v>
      </c>
      <c r="Y62" s="27">
        <f t="shared" si="15"/>
        <v>16</v>
      </c>
      <c r="Z62" s="27">
        <f t="shared" si="15"/>
        <v>17</v>
      </c>
      <c r="AA62" s="27">
        <f t="shared" si="15"/>
        <v>18</v>
      </c>
      <c r="AB62" s="27">
        <f t="shared" si="15"/>
        <v>19</v>
      </c>
      <c r="AC62" s="27">
        <f t="shared" si="15"/>
        <v>20</v>
      </c>
      <c r="AD62" s="27">
        <f t="shared" si="15"/>
        <v>21</v>
      </c>
      <c r="AE62" s="27">
        <f t="shared" si="15"/>
        <v>22</v>
      </c>
      <c r="AF62" s="27">
        <f t="shared" si="15"/>
        <v>23</v>
      </c>
      <c r="AG62" s="27">
        <f t="shared" si="15"/>
        <v>24</v>
      </c>
      <c r="AH62" s="27">
        <f t="shared" si="15"/>
        <v>25</v>
      </c>
      <c r="AI62" s="27">
        <f t="shared" si="15"/>
        <v>26</v>
      </c>
      <c r="AJ62" s="27">
        <f t="shared" si="15"/>
        <v>27</v>
      </c>
      <c r="AK62" s="27">
        <f t="shared" si="15"/>
        <v>28</v>
      </c>
      <c r="AL62" s="27">
        <f t="shared" si="15"/>
        <v>29</v>
      </c>
      <c r="AM62" s="27">
        <f t="shared" si="15"/>
        <v>30</v>
      </c>
      <c r="AN62" s="27">
        <f t="shared" si="15"/>
        <v>31</v>
      </c>
      <c r="AO62" s="27">
        <f t="shared" si="15"/>
        <v>32</v>
      </c>
      <c r="AP62" s="27">
        <f t="shared" si="15"/>
        <v>33</v>
      </c>
      <c r="AQ62" s="27">
        <f t="shared" si="15"/>
        <v>34</v>
      </c>
      <c r="AR62" s="27">
        <f t="shared" si="15"/>
        <v>35</v>
      </c>
      <c r="AS62" s="27">
        <f t="shared" si="15"/>
        <v>36</v>
      </c>
      <c r="AT62" s="27">
        <f t="shared" si="15"/>
        <v>37</v>
      </c>
      <c r="AU62" s="27">
        <f t="shared" si="15"/>
        <v>38</v>
      </c>
      <c r="AV62" s="27">
        <f t="shared" si="15"/>
        <v>39</v>
      </c>
      <c r="AW62" s="27">
        <f t="shared" si="15"/>
        <v>40</v>
      </c>
    </row>
    <row r="63" spans="1:49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 x14ac:dyDescent="0.25">
      <c r="A64" s="9"/>
      <c r="B64" s="9"/>
      <c r="C64" s="20"/>
      <c r="D64" s="9"/>
      <c r="E64" s="9"/>
      <c r="F64" s="9"/>
      <c r="G64" s="9" t="s">
        <v>249</v>
      </c>
      <c r="H64" s="9"/>
      <c r="I64" s="9"/>
      <c r="J64" s="9">
        <f>J60</f>
        <v>1.3651437219037561</v>
      </c>
      <c r="K64" s="9">
        <f t="shared" ref="K64:AW64" si="16">K60</f>
        <v>1.3651437219037561</v>
      </c>
      <c r="L64" s="9">
        <f t="shared" si="16"/>
        <v>1.3651437219037561</v>
      </c>
      <c r="M64" s="9">
        <f t="shared" si="16"/>
        <v>1.3651437219037561</v>
      </c>
      <c r="N64" s="9">
        <f t="shared" si="16"/>
        <v>1.3651437219037561</v>
      </c>
      <c r="O64" s="9">
        <f t="shared" si="16"/>
        <v>1.3651437219037561</v>
      </c>
      <c r="P64" s="9">
        <f t="shared" si="16"/>
        <v>1.3651437219037561</v>
      </c>
      <c r="Q64" s="9">
        <f t="shared" si="16"/>
        <v>1.3651437219037561</v>
      </c>
      <c r="R64" s="9">
        <f t="shared" si="16"/>
        <v>1.3651437219037561</v>
      </c>
      <c r="S64" s="9">
        <f t="shared" si="16"/>
        <v>1.3651437219037561</v>
      </c>
      <c r="T64" s="9">
        <f t="shared" si="16"/>
        <v>3.2405888134141958</v>
      </c>
      <c r="U64" s="9">
        <f t="shared" si="16"/>
        <v>3.2405888134141998</v>
      </c>
      <c r="V64" s="9">
        <f t="shared" si="16"/>
        <v>3.2405888134141927</v>
      </c>
      <c r="W64" s="9">
        <f t="shared" si="16"/>
        <v>3.2405888134141958</v>
      </c>
      <c r="X64" s="9">
        <f t="shared" si="16"/>
        <v>3.2405888134141989</v>
      </c>
      <c r="Y64" s="9">
        <f t="shared" si="16"/>
        <v>3.2405888134141998</v>
      </c>
      <c r="Z64" s="9">
        <f t="shared" si="16"/>
        <v>3.2405888134141967</v>
      </c>
      <c r="AA64" s="9">
        <f t="shared" si="16"/>
        <v>3.2405888134141954</v>
      </c>
      <c r="AB64" s="9">
        <f t="shared" si="16"/>
        <v>3.2405888134142002</v>
      </c>
      <c r="AC64" s="9">
        <f t="shared" si="16"/>
        <v>3.2405888134141989</v>
      </c>
      <c r="AD64" s="9">
        <f t="shared" si="16"/>
        <v>3.2405888134141949</v>
      </c>
      <c r="AE64" s="9">
        <f t="shared" si="16"/>
        <v>3.2405888134141949</v>
      </c>
      <c r="AF64" s="9">
        <f t="shared" si="16"/>
        <v>3.2405888134141967</v>
      </c>
      <c r="AG64" s="9">
        <f t="shared" si="16"/>
        <v>3.2405888134141918</v>
      </c>
      <c r="AH64" s="9">
        <f t="shared" si="16"/>
        <v>3.2405888134141927</v>
      </c>
      <c r="AI64" s="9">
        <f t="shared" si="16"/>
        <v>3.2405888134141998</v>
      </c>
      <c r="AJ64" s="9">
        <f t="shared" si="16"/>
        <v>3.2405888134141976</v>
      </c>
      <c r="AK64" s="9">
        <f t="shared" si="16"/>
        <v>3.2405888134141985</v>
      </c>
      <c r="AL64" s="9">
        <f t="shared" si="16"/>
        <v>1.640071921310936</v>
      </c>
      <c r="AM64" s="9">
        <f t="shared" si="16"/>
        <v>0</v>
      </c>
      <c r="AN64" s="9">
        <f t="shared" si="16"/>
        <v>0</v>
      </c>
      <c r="AO64" s="9">
        <f t="shared" si="16"/>
        <v>0</v>
      </c>
      <c r="AP64" s="9">
        <f t="shared" si="16"/>
        <v>0</v>
      </c>
      <c r="AQ64" s="9">
        <f t="shared" si="16"/>
        <v>0</v>
      </c>
      <c r="AR64" s="9">
        <f t="shared" si="16"/>
        <v>0</v>
      </c>
      <c r="AS64" s="9">
        <f t="shared" si="16"/>
        <v>0</v>
      </c>
      <c r="AT64" s="9">
        <f t="shared" si="16"/>
        <v>0</v>
      </c>
      <c r="AU64" s="9">
        <f t="shared" si="16"/>
        <v>0</v>
      </c>
      <c r="AV64" s="9">
        <f t="shared" si="16"/>
        <v>0</v>
      </c>
      <c r="AW64" s="9">
        <f t="shared" si="16"/>
        <v>0</v>
      </c>
    </row>
    <row r="65" spans="1:49" x14ac:dyDescent="0.25">
      <c r="A65" s="9"/>
      <c r="B65" s="9"/>
      <c r="C65" s="20"/>
      <c r="D65" s="9"/>
      <c r="E65" s="9"/>
      <c r="F65" s="9"/>
      <c r="G65" s="9" t="s">
        <v>248</v>
      </c>
      <c r="H65" s="9"/>
      <c r="I65" s="13">
        <f>SUM(J65:AW65)</f>
        <v>28.117317051678835</v>
      </c>
      <c r="J65" s="9">
        <f>J64-J66</f>
        <v>1.3651437219037561</v>
      </c>
      <c r="K65" s="9">
        <f t="shared" ref="K65:AW65" si="17">K64-K66</f>
        <v>1.3651437219037561</v>
      </c>
      <c r="L65" s="9">
        <f t="shared" si="17"/>
        <v>1.3651437219037561</v>
      </c>
      <c r="M65" s="9">
        <f t="shared" si="17"/>
        <v>1.3651437219037561</v>
      </c>
      <c r="N65" s="9">
        <f t="shared" si="17"/>
        <v>1.3651437219037561</v>
      </c>
      <c r="O65" s="9">
        <f t="shared" si="17"/>
        <v>1.3651437219037561</v>
      </c>
      <c r="P65" s="9">
        <f t="shared" si="17"/>
        <v>1.3651437219037561</v>
      </c>
      <c r="Q65" s="9">
        <f t="shared" si="17"/>
        <v>1.3651437219037561</v>
      </c>
      <c r="R65" s="9">
        <f t="shared" si="17"/>
        <v>1.3651437219037561</v>
      </c>
      <c r="S65" s="9">
        <f t="shared" si="17"/>
        <v>1.3651437219037561</v>
      </c>
      <c r="T65" s="9">
        <f t="shared" si="17"/>
        <v>1.3651437219037563</v>
      </c>
      <c r="U65" s="9">
        <f t="shared" si="17"/>
        <v>1.308880369158443</v>
      </c>
      <c r="V65" s="9">
        <f t="shared" si="17"/>
        <v>1.2509291158307703</v>
      </c>
      <c r="W65" s="9">
        <f t="shared" si="17"/>
        <v>1.1912393249032678</v>
      </c>
      <c r="X65" s="9">
        <f t="shared" si="17"/>
        <v>1.1297588402479399</v>
      </c>
      <c r="Y65" s="9">
        <f t="shared" si="17"/>
        <v>1.066433941052952</v>
      </c>
      <c r="Z65" s="9">
        <f t="shared" si="17"/>
        <v>1.0012092948821145</v>
      </c>
      <c r="AA65" s="9">
        <f t="shared" si="17"/>
        <v>0.93402790932615209</v>
      </c>
      <c r="AB65" s="9">
        <f t="shared" si="17"/>
        <v>0.86483108220351079</v>
      </c>
      <c r="AC65" s="9">
        <f t="shared" si="17"/>
        <v>0.7935583502671899</v>
      </c>
      <c r="AD65" s="9">
        <f t="shared" si="17"/>
        <v>0.72014743637277956</v>
      </c>
      <c r="AE65" s="9">
        <f t="shared" si="17"/>
        <v>0.64453419506153731</v>
      </c>
      <c r="AF65" s="9">
        <f t="shared" si="17"/>
        <v>0.56665255651095769</v>
      </c>
      <c r="AG65" s="9">
        <f t="shared" si="17"/>
        <v>0.48643446880386065</v>
      </c>
      <c r="AH65" s="9">
        <f t="shared" si="17"/>
        <v>0.40380983846555063</v>
      </c>
      <c r="AI65" s="9">
        <f t="shared" si="17"/>
        <v>0.31870646921709156</v>
      </c>
      <c r="AJ65" s="9">
        <f t="shared" si="17"/>
        <v>0.23104999889117828</v>
      </c>
      <c r="AK65" s="9">
        <f t="shared" si="17"/>
        <v>0.14076383445548757</v>
      </c>
      <c r="AL65" s="9">
        <f t="shared" si="17"/>
        <v>4.7769085086726282E-2</v>
      </c>
      <c r="AM65" s="9">
        <f t="shared" si="17"/>
        <v>0</v>
      </c>
      <c r="AN65" s="9">
        <f t="shared" si="17"/>
        <v>0</v>
      </c>
      <c r="AO65" s="9">
        <f t="shared" si="17"/>
        <v>0</v>
      </c>
      <c r="AP65" s="9">
        <f t="shared" si="17"/>
        <v>0</v>
      </c>
      <c r="AQ65" s="9">
        <f t="shared" si="17"/>
        <v>0</v>
      </c>
      <c r="AR65" s="9">
        <f t="shared" si="17"/>
        <v>0</v>
      </c>
      <c r="AS65" s="9">
        <f t="shared" si="17"/>
        <v>0</v>
      </c>
      <c r="AT65" s="9">
        <f t="shared" si="17"/>
        <v>0</v>
      </c>
      <c r="AU65" s="9">
        <f t="shared" si="17"/>
        <v>0</v>
      </c>
      <c r="AV65" s="9">
        <f t="shared" si="17"/>
        <v>0</v>
      </c>
      <c r="AW65" s="9">
        <f t="shared" si="17"/>
        <v>0</v>
      </c>
    </row>
    <row r="66" spans="1:49" x14ac:dyDescent="0.25">
      <c r="A66" s="9"/>
      <c r="B66" s="9"/>
      <c r="C66" s="20"/>
      <c r="D66" s="9"/>
      <c r="E66" s="9"/>
      <c r="F66" s="9"/>
      <c r="G66" s="9" t="s">
        <v>250</v>
      </c>
      <c r="H66" s="9"/>
      <c r="I66" s="13">
        <f>SUM(J66:AW66)</f>
        <v>45.504790730125208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f>$D29</f>
        <v>1.8754450915104395</v>
      </c>
      <c r="U66" s="9">
        <f>$D30</f>
        <v>1.9317084442557568</v>
      </c>
      <c r="V66" s="9">
        <f>$D31</f>
        <v>1.9896596975834224</v>
      </c>
      <c r="W66" s="9">
        <f>$D32</f>
        <v>2.049349488510928</v>
      </c>
      <c r="X66" s="9">
        <f>$D33</f>
        <v>2.110829973166259</v>
      </c>
      <c r="Y66" s="9">
        <f>$D34</f>
        <v>2.1741548723612478</v>
      </c>
      <c r="Z66" s="9">
        <f>$D35</f>
        <v>2.2393795185320822</v>
      </c>
      <c r="AA66" s="9">
        <f>$D36</f>
        <v>2.3065609040880433</v>
      </c>
      <c r="AB66" s="9">
        <f>$D37</f>
        <v>2.3757577312106894</v>
      </c>
      <c r="AC66" s="9">
        <f>$D38</f>
        <v>2.447030463147009</v>
      </c>
      <c r="AD66" s="9">
        <f>$D39</f>
        <v>2.5204413770414154</v>
      </c>
      <c r="AE66" s="9">
        <f>$D40</f>
        <v>2.5960546183526576</v>
      </c>
      <c r="AF66" s="9">
        <f>$D41</f>
        <v>2.673936256903239</v>
      </c>
      <c r="AG66" s="9">
        <f>$D42</f>
        <v>2.7541543446103312</v>
      </c>
      <c r="AH66" s="9">
        <f>$D43</f>
        <v>2.8367789749486421</v>
      </c>
      <c r="AI66" s="9">
        <f>$D44</f>
        <v>2.9218823441971082</v>
      </c>
      <c r="AJ66" s="9">
        <f>$D45</f>
        <v>3.0095388145230193</v>
      </c>
      <c r="AK66" s="9">
        <f>$D46</f>
        <v>3.0998249789587109</v>
      </c>
      <c r="AL66" s="9">
        <f>$D47</f>
        <v>1.5923028362242098</v>
      </c>
      <c r="AM66" s="9">
        <f>$D48</f>
        <v>0</v>
      </c>
      <c r="AN66" s="9">
        <f>$D49</f>
        <v>0</v>
      </c>
      <c r="AO66" s="9">
        <f>$D50</f>
        <v>0</v>
      </c>
      <c r="AP66" s="9">
        <f>$D51</f>
        <v>0</v>
      </c>
      <c r="AQ66" s="9">
        <f>$D52</f>
        <v>0</v>
      </c>
      <c r="AR66" s="9">
        <f>$D53</f>
        <v>0</v>
      </c>
      <c r="AS66" s="9">
        <f>$D54</f>
        <v>0</v>
      </c>
      <c r="AT66" s="9">
        <f>$D55</f>
        <v>0</v>
      </c>
      <c r="AU66" s="9">
        <f>$D56</f>
        <v>0</v>
      </c>
      <c r="AV66" s="9">
        <f>$D57</f>
        <v>0</v>
      </c>
      <c r="AW66" s="9">
        <f>$D58</f>
        <v>0</v>
      </c>
    </row>
    <row r="67" spans="1:49" x14ac:dyDescent="0.25">
      <c r="A67" s="9"/>
      <c r="B67" s="9"/>
      <c r="C67" s="20"/>
      <c r="D67" s="9"/>
      <c r="E67" s="9"/>
      <c r="F67" s="9"/>
      <c r="G67" s="9" t="s">
        <v>251</v>
      </c>
      <c r="H67" s="9"/>
      <c r="I67" s="13"/>
      <c r="J67" s="9">
        <f>$D$60-J66</f>
        <v>45.504790730125208</v>
      </c>
      <c r="K67" s="9">
        <f>J67-K66</f>
        <v>45.504790730125208</v>
      </c>
      <c r="L67" s="9">
        <f t="shared" ref="L67:AW67" si="18">K67-L66</f>
        <v>45.504790730125208</v>
      </c>
      <c r="M67" s="9">
        <f t="shared" si="18"/>
        <v>45.504790730125208</v>
      </c>
      <c r="N67" s="9">
        <f t="shared" si="18"/>
        <v>45.504790730125208</v>
      </c>
      <c r="O67" s="9">
        <f t="shared" si="18"/>
        <v>45.504790730125208</v>
      </c>
      <c r="P67" s="9">
        <f t="shared" si="18"/>
        <v>45.504790730125208</v>
      </c>
      <c r="Q67" s="9">
        <f t="shared" si="18"/>
        <v>45.504790730125208</v>
      </c>
      <c r="R67" s="9">
        <f t="shared" si="18"/>
        <v>45.504790730125208</v>
      </c>
      <c r="S67" s="9">
        <f t="shared" si="18"/>
        <v>45.504790730125208</v>
      </c>
      <c r="T67" s="9">
        <f t="shared" si="18"/>
        <v>43.629345638614765</v>
      </c>
      <c r="U67" s="9">
        <f t="shared" si="18"/>
        <v>41.697637194359011</v>
      </c>
      <c r="V67" s="9">
        <f t="shared" si="18"/>
        <v>39.707977496775591</v>
      </c>
      <c r="W67" s="9">
        <f t="shared" si="18"/>
        <v>37.658628008264664</v>
      </c>
      <c r="X67" s="9">
        <f t="shared" si="18"/>
        <v>35.547798035098403</v>
      </c>
      <c r="Y67" s="9">
        <f t="shared" si="18"/>
        <v>33.373643162737153</v>
      </c>
      <c r="Z67" s="9">
        <f t="shared" si="18"/>
        <v>31.13426364420507</v>
      </c>
      <c r="AA67" s="9">
        <f t="shared" si="18"/>
        <v>28.827702740117026</v>
      </c>
      <c r="AB67" s="9">
        <f t="shared" si="18"/>
        <v>26.451945008906335</v>
      </c>
      <c r="AC67" s="9">
        <f t="shared" si="18"/>
        <v>24.004914545759327</v>
      </c>
      <c r="AD67" s="9">
        <f t="shared" si="18"/>
        <v>21.484473168717912</v>
      </c>
      <c r="AE67" s="9">
        <f t="shared" si="18"/>
        <v>18.888418550365255</v>
      </c>
      <c r="AF67" s="9">
        <f t="shared" si="18"/>
        <v>16.214482293462016</v>
      </c>
      <c r="AG67" s="9">
        <f t="shared" si="18"/>
        <v>13.460327948851685</v>
      </c>
      <c r="AH67" s="9">
        <f t="shared" si="18"/>
        <v>10.623548973903043</v>
      </c>
      <c r="AI67" s="9">
        <f t="shared" si="18"/>
        <v>7.7016666297059349</v>
      </c>
      <c r="AJ67" s="9">
        <f t="shared" si="18"/>
        <v>4.692127815182916</v>
      </c>
      <c r="AK67" s="9">
        <f t="shared" si="18"/>
        <v>1.5923028362242051</v>
      </c>
      <c r="AL67" s="9">
        <f t="shared" si="18"/>
        <v>-4.6629367034256575E-15</v>
      </c>
      <c r="AM67" s="9">
        <f t="shared" si="18"/>
        <v>-4.6629367034256575E-15</v>
      </c>
      <c r="AN67" s="9">
        <f t="shared" si="18"/>
        <v>-4.6629367034256575E-15</v>
      </c>
      <c r="AO67" s="9">
        <f t="shared" si="18"/>
        <v>-4.6629367034256575E-15</v>
      </c>
      <c r="AP67" s="9">
        <f t="shared" si="18"/>
        <v>-4.6629367034256575E-15</v>
      </c>
      <c r="AQ67" s="9">
        <f t="shared" si="18"/>
        <v>-4.6629367034256575E-15</v>
      </c>
      <c r="AR67" s="9">
        <f t="shared" si="18"/>
        <v>-4.6629367034256575E-15</v>
      </c>
      <c r="AS67" s="9">
        <f t="shared" si="18"/>
        <v>-4.6629367034256575E-15</v>
      </c>
      <c r="AT67" s="9">
        <f t="shared" si="18"/>
        <v>-4.6629367034256575E-15</v>
      </c>
      <c r="AU67" s="9">
        <f t="shared" si="18"/>
        <v>-4.6629367034256575E-15</v>
      </c>
      <c r="AV67" s="9">
        <f t="shared" si="18"/>
        <v>-4.6629367034256575E-15</v>
      </c>
      <c r="AW67" s="9">
        <f t="shared" si="18"/>
        <v>-4.6629367034256575E-15</v>
      </c>
    </row>
    <row r="68" spans="1:49" x14ac:dyDescent="0.25">
      <c r="A68" s="9"/>
      <c r="B68" s="9"/>
      <c r="C68" s="20"/>
      <c r="D68" s="9"/>
      <c r="E68" s="9"/>
      <c r="F68" s="9"/>
      <c r="G68" s="9"/>
      <c r="H68" s="9"/>
      <c r="I68" s="13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 x14ac:dyDescent="0.25">
      <c r="A69" s="9"/>
      <c r="B69" s="9"/>
      <c r="C69" s="20"/>
      <c r="D69" s="9"/>
      <c r="E69" s="9"/>
      <c r="F69" s="9"/>
      <c r="G69" s="16" t="s">
        <v>258</v>
      </c>
      <c r="H69" s="9"/>
      <c r="I69" s="13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x14ac:dyDescent="0.25">
      <c r="A70" s="9"/>
      <c r="B70" s="9"/>
      <c r="C70" s="20"/>
      <c r="D70" s="9"/>
      <c r="E70" s="9"/>
      <c r="F70" s="9"/>
      <c r="G70" s="9"/>
      <c r="H70" s="9"/>
      <c r="I70" s="13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x14ac:dyDescent="0.25">
      <c r="A71" s="9"/>
      <c r="B71" s="9"/>
      <c r="C71" s="20"/>
      <c r="D71" s="9"/>
      <c r="E71" s="9"/>
      <c r="F71" s="9"/>
      <c r="G71" s="9" t="s">
        <v>253</v>
      </c>
      <c r="H71" s="34">
        <f>IRR(I71:AW71)</f>
        <v>2.2517262347829137E-2</v>
      </c>
      <c r="I71" s="13">
        <f>-H60</f>
        <v>-50.999999999999993</v>
      </c>
      <c r="J71" s="9">
        <f>J60</f>
        <v>1.3651437219037561</v>
      </c>
      <c r="K71" s="9">
        <f t="shared" ref="K71:AW71" si="19">K60</f>
        <v>1.3651437219037561</v>
      </c>
      <c r="L71" s="9">
        <f t="shared" si="19"/>
        <v>1.3651437219037561</v>
      </c>
      <c r="M71" s="9">
        <f t="shared" si="19"/>
        <v>1.3651437219037561</v>
      </c>
      <c r="N71" s="9">
        <f t="shared" si="19"/>
        <v>1.3651437219037561</v>
      </c>
      <c r="O71" s="9">
        <f t="shared" si="19"/>
        <v>1.3651437219037561</v>
      </c>
      <c r="P71" s="9">
        <f t="shared" si="19"/>
        <v>1.3651437219037561</v>
      </c>
      <c r="Q71" s="9">
        <f t="shared" si="19"/>
        <v>1.3651437219037561</v>
      </c>
      <c r="R71" s="9">
        <f t="shared" si="19"/>
        <v>1.3651437219037561</v>
      </c>
      <c r="S71" s="9">
        <f t="shared" si="19"/>
        <v>1.3651437219037561</v>
      </c>
      <c r="T71" s="9">
        <f t="shared" si="19"/>
        <v>3.2405888134141958</v>
      </c>
      <c r="U71" s="9">
        <f t="shared" si="19"/>
        <v>3.2405888134141998</v>
      </c>
      <c r="V71" s="9">
        <f t="shared" si="19"/>
        <v>3.2405888134141927</v>
      </c>
      <c r="W71" s="9">
        <f t="shared" si="19"/>
        <v>3.2405888134141958</v>
      </c>
      <c r="X71" s="9">
        <f t="shared" si="19"/>
        <v>3.2405888134141989</v>
      </c>
      <c r="Y71" s="9">
        <f t="shared" si="19"/>
        <v>3.2405888134141998</v>
      </c>
      <c r="Z71" s="9">
        <f t="shared" si="19"/>
        <v>3.2405888134141967</v>
      </c>
      <c r="AA71" s="9">
        <f t="shared" si="19"/>
        <v>3.2405888134141954</v>
      </c>
      <c r="AB71" s="9">
        <f t="shared" si="19"/>
        <v>3.2405888134142002</v>
      </c>
      <c r="AC71" s="9">
        <f t="shared" si="19"/>
        <v>3.2405888134141989</v>
      </c>
      <c r="AD71" s="9">
        <f t="shared" si="19"/>
        <v>3.2405888134141949</v>
      </c>
      <c r="AE71" s="9">
        <f t="shared" si="19"/>
        <v>3.2405888134141949</v>
      </c>
      <c r="AF71" s="9">
        <f t="shared" si="19"/>
        <v>3.2405888134141967</v>
      </c>
      <c r="AG71" s="9">
        <f t="shared" si="19"/>
        <v>3.2405888134141918</v>
      </c>
      <c r="AH71" s="9">
        <f t="shared" si="19"/>
        <v>3.2405888134141927</v>
      </c>
      <c r="AI71" s="9">
        <f t="shared" si="19"/>
        <v>3.2405888134141998</v>
      </c>
      <c r="AJ71" s="9">
        <f t="shared" si="19"/>
        <v>3.2405888134141976</v>
      </c>
      <c r="AK71" s="9">
        <f t="shared" si="19"/>
        <v>3.2405888134141985</v>
      </c>
      <c r="AL71" s="9">
        <f t="shared" si="19"/>
        <v>1.640071921310936</v>
      </c>
      <c r="AM71" s="9">
        <f t="shared" si="19"/>
        <v>0</v>
      </c>
      <c r="AN71" s="9">
        <f t="shared" si="19"/>
        <v>0</v>
      </c>
      <c r="AO71" s="9">
        <f t="shared" si="19"/>
        <v>0</v>
      </c>
      <c r="AP71" s="9">
        <f t="shared" si="19"/>
        <v>0</v>
      </c>
      <c r="AQ71" s="9">
        <f t="shared" si="19"/>
        <v>0</v>
      </c>
      <c r="AR71" s="9">
        <f t="shared" si="19"/>
        <v>0</v>
      </c>
      <c r="AS71" s="9">
        <f t="shared" si="19"/>
        <v>0</v>
      </c>
      <c r="AT71" s="9">
        <f t="shared" si="19"/>
        <v>0</v>
      </c>
      <c r="AU71" s="9">
        <f t="shared" si="19"/>
        <v>0</v>
      </c>
      <c r="AV71" s="9">
        <f t="shared" si="19"/>
        <v>0</v>
      </c>
      <c r="AW71" s="9">
        <f t="shared" si="19"/>
        <v>0</v>
      </c>
    </row>
    <row r="72" spans="1:49" x14ac:dyDescent="0.25">
      <c r="A72" s="9"/>
      <c r="B72" s="9"/>
      <c r="C72" s="20"/>
      <c r="D72" s="9"/>
      <c r="E72" s="9"/>
      <c r="F72" s="9"/>
      <c r="G72" s="9" t="s">
        <v>254</v>
      </c>
      <c r="H72" s="9"/>
      <c r="I72" s="13">
        <f>-I71</f>
        <v>50.999999999999993</v>
      </c>
      <c r="J72" s="9">
        <f>(I72*(1+$H$71))-J71</f>
        <v>50.783236657835523</v>
      </c>
      <c r="K72" s="9">
        <f t="shared" ref="K72:AW72" si="20">(J72*(1+$H$71))-K71</f>
        <v>50.561592398628143</v>
      </c>
      <c r="L72" s="9">
        <f t="shared" si="20"/>
        <v>50.334957317488303</v>
      </c>
      <c r="M72" s="9">
        <f t="shared" si="20"/>
        <v>50.103219034769211</v>
      </c>
      <c r="N72" s="9">
        <f t="shared" si="20"/>
        <v>49.8662626403421</v>
      </c>
      <c r="O72" s="9">
        <f t="shared" si="20"/>
        <v>49.623970636616676</v>
      </c>
      <c r="P72" s="9">
        <f t="shared" si="20"/>
        <v>49.37622288027859</v>
      </c>
      <c r="Q72" s="9">
        <f t="shared" si="20"/>
        <v>49.122896522714953</v>
      </c>
      <c r="R72" s="9">
        <f t="shared" si="20"/>
        <v>48.863865949098432</v>
      </c>
      <c r="S72" s="9">
        <f t="shared" si="20"/>
        <v>48.599002716099683</v>
      </c>
      <c r="T72" s="9">
        <f t="shared" si="20"/>
        <v>46.452730396686761</v>
      </c>
      <c r="U72" s="9">
        <f t="shared" si="20"/>
        <v>44.258129900387736</v>
      </c>
      <c r="V72" s="9">
        <f t="shared" si="20"/>
        <v>42.014113008964877</v>
      </c>
      <c r="W72" s="9">
        <f t="shared" si="20"/>
        <v>39.719567000484879</v>
      </c>
      <c r="X72" s="9">
        <f t="shared" si="20"/>
        <v>37.373354097562775</v>
      </c>
      <c r="Y72" s="9">
        <f t="shared" si="20"/>
        <v>34.97431090318171</v>
      </c>
      <c r="Z72" s="9">
        <f t="shared" si="20"/>
        <v>32.521247823808991</v>
      </c>
      <c r="AA72" s="9">
        <f t="shared" si="20"/>
        <v>30.012948479522269</v>
      </c>
      <c r="AB72" s="9">
        <f t="shared" si="20"/>
        <v>27.448169100853352</v>
      </c>
      <c r="AC72" s="9">
        <f t="shared" si="20"/>
        <v>24.825637912050645</v>
      </c>
      <c r="AD72" s="9">
        <f t="shared" si="20"/>
        <v>22.144054500454306</v>
      </c>
      <c r="AE72" s="9">
        <f t="shared" si="20"/>
        <v>19.402089171671467</v>
      </c>
      <c r="AF72" s="9">
        <f t="shared" si="20"/>
        <v>16.598382290231772</v>
      </c>
      <c r="AG72" s="9">
        <f t="shared" si="20"/>
        <v>13.73154360539629</v>
      </c>
      <c r="AH72" s="9">
        <f t="shared" si="20"/>
        <v>10.800151561785462</v>
      </c>
      <c r="AI72" s="9">
        <f t="shared" si="20"/>
        <v>7.8027525944843026</v>
      </c>
      <c r="AJ72" s="9">
        <f t="shared" si="20"/>
        <v>4.7378604082753117</v>
      </c>
      <c r="AK72" s="9">
        <f t="shared" si="20"/>
        <v>1.6039552406416413</v>
      </c>
      <c r="AL72" s="9">
        <f t="shared" si="20"/>
        <v>2.7840840743920126E-10</v>
      </c>
      <c r="AM72" s="9">
        <f t="shared" si="20"/>
        <v>2.8467740258935107E-10</v>
      </c>
      <c r="AN72" s="9">
        <f t="shared" si="20"/>
        <v>2.9108755834795407E-10</v>
      </c>
      <c r="AO72" s="9">
        <f t="shared" si="20"/>
        <v>2.9764205326546395E-10</v>
      </c>
      <c r="AP72" s="9">
        <f t="shared" si="20"/>
        <v>3.0434413746458895E-10</v>
      </c>
      <c r="AQ72" s="9">
        <f t="shared" si="20"/>
        <v>3.1119713425190285E-10</v>
      </c>
      <c r="AR72" s="9">
        <f t="shared" si="20"/>
        <v>3.1820444176574557E-10</v>
      </c>
      <c r="AS72" s="9">
        <f t="shared" si="20"/>
        <v>3.253695346612294E-10</v>
      </c>
      <c r="AT72" s="9">
        <f t="shared" si="20"/>
        <v>3.3269596583318741E-10</v>
      </c>
      <c r="AU72" s="9">
        <f t="shared" si="20"/>
        <v>3.4018736817791768E-10</v>
      </c>
      <c r="AV72" s="9">
        <f t="shared" si="20"/>
        <v>3.4784745639459738E-10</v>
      </c>
      <c r="AW72" s="9">
        <f t="shared" si="20"/>
        <v>3.556800288272596E-10</v>
      </c>
    </row>
    <row r="73" spans="1:49" x14ac:dyDescent="0.25">
      <c r="A73" s="9"/>
      <c r="B73" s="9"/>
      <c r="C73" s="20"/>
      <c r="D73" s="9"/>
      <c r="E73" s="9"/>
      <c r="F73" s="9"/>
      <c r="G73" s="9" t="s">
        <v>255</v>
      </c>
      <c r="H73" s="9"/>
      <c r="I73" s="13">
        <f>SUM(J73:AW73)</f>
        <v>22.622107782159734</v>
      </c>
      <c r="J73" s="9">
        <f>I72*$H$71</f>
        <v>1.1483803797392858</v>
      </c>
      <c r="K73" s="9">
        <f t="shared" ref="K73:AW73" si="21">J72*$H$71</f>
        <v>1.1434994626963761</v>
      </c>
      <c r="L73" s="9">
        <f t="shared" si="21"/>
        <v>1.1385086407639133</v>
      </c>
      <c r="M73" s="9">
        <f t="shared" si="21"/>
        <v>1.133405439184666</v>
      </c>
      <c r="N73" s="9">
        <f t="shared" si="21"/>
        <v>1.128187327476645</v>
      </c>
      <c r="O73" s="9">
        <f t="shared" si="21"/>
        <v>1.122851718178334</v>
      </c>
      <c r="P73" s="9">
        <f t="shared" si="21"/>
        <v>1.1173959655656673</v>
      </c>
      <c r="Q73" s="9">
        <f t="shared" si="21"/>
        <v>1.1118173643401166</v>
      </c>
      <c r="R73" s="9">
        <f t="shared" si="21"/>
        <v>1.1061131482872362</v>
      </c>
      <c r="S73" s="9">
        <f t="shared" si="21"/>
        <v>1.1002804889050044</v>
      </c>
      <c r="T73" s="9">
        <f t="shared" si="21"/>
        <v>1.0943164940012773</v>
      </c>
      <c r="U73" s="9">
        <f t="shared" si="21"/>
        <v>1.0459883171151729</v>
      </c>
      <c r="V73" s="9">
        <f t="shared" si="21"/>
        <v>0.99657192199133171</v>
      </c>
      <c r="W73" s="9">
        <f t="shared" si="21"/>
        <v>0.94604280493420312</v>
      </c>
      <c r="X73" s="9">
        <f t="shared" si="21"/>
        <v>0.89437591049209486</v>
      </c>
      <c r="Y73" s="9">
        <f t="shared" si="21"/>
        <v>0.84154561903313607</v>
      </c>
      <c r="Z73" s="9">
        <f t="shared" si="21"/>
        <v>0.78752573404148352</v>
      </c>
      <c r="AA73" s="9">
        <f t="shared" si="21"/>
        <v>0.7322894691274745</v>
      </c>
      <c r="AB73" s="9">
        <f t="shared" si="21"/>
        <v>0.67580943474528254</v>
      </c>
      <c r="AC73" s="9">
        <f t="shared" si="21"/>
        <v>0.61805762461149227</v>
      </c>
      <c r="AD73" s="9">
        <f t="shared" si="21"/>
        <v>0.55900540181785752</v>
      </c>
      <c r="AE73" s="9">
        <f t="shared" si="21"/>
        <v>0.49862348463135608</v>
      </c>
      <c r="AF73" s="9">
        <f t="shared" si="21"/>
        <v>0.43688193197450131</v>
      </c>
      <c r="AG73" s="9">
        <f t="shared" si="21"/>
        <v>0.37375012857870982</v>
      </c>
      <c r="AH73" s="9">
        <f t="shared" si="21"/>
        <v>0.3091967698033638</v>
      </c>
      <c r="AI73" s="9">
        <f t="shared" si="21"/>
        <v>0.24318984611303984</v>
      </c>
      <c r="AJ73" s="9">
        <f t="shared" si="21"/>
        <v>0.17569662720520748</v>
      </c>
      <c r="AK73" s="9">
        <f t="shared" si="21"/>
        <v>0.10668364578052805</v>
      </c>
      <c r="AL73" s="9">
        <f t="shared" si="21"/>
        <v>3.6116680947703254E-2</v>
      </c>
      <c r="AM73" s="9">
        <f t="shared" si="21"/>
        <v>6.2689951501498001E-12</v>
      </c>
      <c r="AN73" s="9">
        <f t="shared" si="21"/>
        <v>6.4101557586029916E-12</v>
      </c>
      <c r="AO73" s="9">
        <f t="shared" si="21"/>
        <v>6.5544949175099033E-12</v>
      </c>
      <c r="AP73" s="9">
        <f t="shared" si="21"/>
        <v>6.7020841991249855E-12</v>
      </c>
      <c r="AQ73" s="9">
        <f t="shared" si="21"/>
        <v>6.8529967873139233E-12</v>
      </c>
      <c r="AR73" s="9">
        <f t="shared" si="21"/>
        <v>7.0073075138427013E-12</v>
      </c>
      <c r="AS73" s="9">
        <f t="shared" si="21"/>
        <v>7.1650928954838117E-12</v>
      </c>
      <c r="AT73" s="9">
        <f t="shared" si="21"/>
        <v>7.3264311719579877E-12</v>
      </c>
      <c r="AU73" s="9">
        <f t="shared" si="21"/>
        <v>7.4914023447302794E-12</v>
      </c>
      <c r="AV73" s="9">
        <f t="shared" si="21"/>
        <v>7.6600882166797143E-12</v>
      </c>
      <c r="AW73" s="9">
        <f t="shared" si="21"/>
        <v>7.8325724326622045E-12</v>
      </c>
    </row>
    <row r="74" spans="1:49" x14ac:dyDescent="0.25">
      <c r="A74" s="9"/>
      <c r="B74" s="9"/>
      <c r="C74" s="20"/>
      <c r="D74" s="9"/>
      <c r="E74" s="9"/>
      <c r="F74" s="9"/>
      <c r="G74" s="9" t="s">
        <v>256</v>
      </c>
      <c r="H74" s="9"/>
      <c r="I74" s="13">
        <f>SUM(J74:AW74)</f>
        <v>50.999999999644338</v>
      </c>
      <c r="J74" s="9">
        <f>I72-J72</f>
        <v>0.21676334216446946</v>
      </c>
      <c r="K74" s="9">
        <f t="shared" ref="K74:AW74" si="22">J72-K72</f>
        <v>0.2216442592073804</v>
      </c>
      <c r="L74" s="9">
        <f t="shared" si="22"/>
        <v>0.22663508113983966</v>
      </c>
      <c r="M74" s="9">
        <f t="shared" si="22"/>
        <v>0.23173828271909258</v>
      </c>
      <c r="N74" s="9">
        <f t="shared" si="22"/>
        <v>0.23695639442711069</v>
      </c>
      <c r="O74" s="9">
        <f t="shared" si="22"/>
        <v>0.24229200372542437</v>
      </c>
      <c r="P74" s="9">
        <f t="shared" si="22"/>
        <v>0.24774775633808588</v>
      </c>
      <c r="Q74" s="9">
        <f t="shared" si="22"/>
        <v>0.25332635756363686</v>
      </c>
      <c r="R74" s="9">
        <f t="shared" si="22"/>
        <v>0.2590305736165206</v>
      </c>
      <c r="S74" s="9">
        <f t="shared" si="22"/>
        <v>0.26486323299874925</v>
      </c>
      <c r="T74" s="9">
        <f t="shared" si="22"/>
        <v>2.1462723194129225</v>
      </c>
      <c r="U74" s="9">
        <f t="shared" si="22"/>
        <v>2.1946004962990244</v>
      </c>
      <c r="V74" s="9">
        <f t="shared" si="22"/>
        <v>2.2440168914228593</v>
      </c>
      <c r="W74" s="9">
        <f t="shared" si="22"/>
        <v>2.2945460084799976</v>
      </c>
      <c r="X74" s="9">
        <f t="shared" si="22"/>
        <v>2.3462129029221046</v>
      </c>
      <c r="Y74" s="9">
        <f t="shared" si="22"/>
        <v>2.3990431943810648</v>
      </c>
      <c r="Z74" s="9">
        <f t="shared" si="22"/>
        <v>2.4530630793727184</v>
      </c>
      <c r="AA74" s="9">
        <f t="shared" si="22"/>
        <v>2.5082993442867227</v>
      </c>
      <c r="AB74" s="9">
        <f t="shared" si="22"/>
        <v>2.5647793786689164</v>
      </c>
      <c r="AC74" s="9">
        <f t="shared" si="22"/>
        <v>2.6225311888027072</v>
      </c>
      <c r="AD74" s="9">
        <f t="shared" si="22"/>
        <v>2.6815834115963391</v>
      </c>
      <c r="AE74" s="9">
        <f t="shared" si="22"/>
        <v>2.7419653287828396</v>
      </c>
      <c r="AF74" s="9">
        <f t="shared" si="22"/>
        <v>2.8037068814396946</v>
      </c>
      <c r="AG74" s="9">
        <f t="shared" si="22"/>
        <v>2.8668386848354821</v>
      </c>
      <c r="AH74" s="9">
        <f t="shared" si="22"/>
        <v>2.9313920436108276</v>
      </c>
      <c r="AI74" s="9">
        <f t="shared" si="22"/>
        <v>2.9973989673011596</v>
      </c>
      <c r="AJ74" s="9">
        <f t="shared" si="22"/>
        <v>3.0648921862089908</v>
      </c>
      <c r="AK74" s="9">
        <f t="shared" si="22"/>
        <v>3.1339051676336704</v>
      </c>
      <c r="AL74" s="9">
        <f t="shared" si="22"/>
        <v>1.6039552403632329</v>
      </c>
      <c r="AM74" s="9">
        <f t="shared" si="22"/>
        <v>-6.2689951501498147E-12</v>
      </c>
      <c r="AN74" s="9">
        <f t="shared" si="22"/>
        <v>-6.4101557586029964E-12</v>
      </c>
      <c r="AO74" s="9">
        <f t="shared" si="22"/>
        <v>-6.5544949175098879E-12</v>
      </c>
      <c r="AP74" s="9">
        <f t="shared" si="22"/>
        <v>-6.7020841991249928E-12</v>
      </c>
      <c r="AQ74" s="9">
        <f t="shared" si="22"/>
        <v>-6.8529967873138982E-12</v>
      </c>
      <c r="AR74" s="9">
        <f t="shared" si="22"/>
        <v>-7.0073075138427223E-12</v>
      </c>
      <c r="AS74" s="9">
        <f t="shared" si="22"/>
        <v>-7.1650928954838335E-12</v>
      </c>
      <c r="AT74" s="9">
        <f t="shared" si="22"/>
        <v>-7.3264311719580055E-12</v>
      </c>
      <c r="AU74" s="9">
        <f t="shared" si="22"/>
        <v>-7.4914023447302729E-12</v>
      </c>
      <c r="AV74" s="9">
        <f t="shared" si="22"/>
        <v>-7.6600882166797046E-12</v>
      </c>
      <c r="AW74" s="9">
        <f t="shared" si="22"/>
        <v>-7.8325724326622207E-12</v>
      </c>
    </row>
    <row r="75" spans="1:49" x14ac:dyDescent="0.25">
      <c r="A75" s="9"/>
      <c r="B75" s="9"/>
      <c r="C75" s="20"/>
      <c r="D75" s="9"/>
      <c r="E75" s="9"/>
      <c r="F75" s="9"/>
      <c r="G75" s="9" t="s">
        <v>259</v>
      </c>
      <c r="H75" s="9"/>
      <c r="I75" s="13">
        <f>SUM(J75:AW75)</f>
        <v>19.699141661696601</v>
      </c>
      <c r="J75" s="11">
        <f>(J74/$I$74)*J62</f>
        <v>4.250261611097669E-3</v>
      </c>
      <c r="K75" s="11">
        <f t="shared" ref="K75:AW75" si="23">(K74/$I$74)*K62</f>
        <v>8.6919317336833762E-3</v>
      </c>
      <c r="L75" s="11">
        <f t="shared" si="23"/>
        <v>1.333147536126001E-2</v>
      </c>
      <c r="M75" s="11">
        <f t="shared" si="23"/>
        <v>1.8175551585937935E-2</v>
      </c>
      <c r="N75" s="11">
        <f t="shared" si="23"/>
        <v>2.3231019061643446E-2</v>
      </c>
      <c r="O75" s="11">
        <f t="shared" si="23"/>
        <v>2.8504941614954593E-2</v>
      </c>
      <c r="P75" s="11">
        <f t="shared" si="23"/>
        <v>3.40045940074254E-2</v>
      </c>
      <c r="Q75" s="11">
        <f t="shared" si="23"/>
        <v>3.973746785339663E-2</v>
      </c>
      <c r="R75" s="11">
        <f t="shared" si="23"/>
        <v>4.5711277697351824E-2</v>
      </c>
      <c r="S75" s="11">
        <f t="shared" si="23"/>
        <v>5.1933967255018892E-2</v>
      </c>
      <c r="T75" s="11">
        <f t="shared" si="23"/>
        <v>0.46292148066091748</v>
      </c>
      <c r="U75" s="11">
        <f t="shared" si="23"/>
        <v>0.51637658736807746</v>
      </c>
      <c r="V75" s="11">
        <f t="shared" si="23"/>
        <v>0.5720043056607963</v>
      </c>
      <c r="W75" s="11">
        <f t="shared" si="23"/>
        <v>0.62987537488125467</v>
      </c>
      <c r="X75" s="11">
        <f t="shared" si="23"/>
        <v>0.69006261851131367</v>
      </c>
      <c r="Y75" s="11">
        <f t="shared" si="23"/>
        <v>0.75264100216401419</v>
      </c>
      <c r="Z75" s="11">
        <f t="shared" si="23"/>
        <v>0.81768769312994183</v>
      </c>
      <c r="AA75" s="11">
        <f t="shared" si="23"/>
        <v>0.88528212151913477</v>
      </c>
      <c r="AB75" s="11">
        <f t="shared" si="23"/>
        <v>0.95550604304018127</v>
      </c>
      <c r="AC75" s="11">
        <f t="shared" si="23"/>
        <v>1.0284436034592142</v>
      </c>
      <c r="AD75" s="11">
        <f t="shared" si="23"/>
        <v>1.1041814047826635</v>
      </c>
      <c r="AE75" s="11">
        <f t="shared" si="23"/>
        <v>1.1828085732086893</v>
      </c>
      <c r="AF75" s="11">
        <f t="shared" si="23"/>
        <v>1.2644168288933859</v>
      </c>
      <c r="AG75" s="11">
        <f t="shared" si="23"/>
        <v>1.3491005575790469</v>
      </c>
      <c r="AH75" s="11">
        <f t="shared" si="23"/>
        <v>1.4369568841329756</v>
      </c>
      <c r="AI75" s="11">
        <f t="shared" si="23"/>
        <v>1.528085748046542</v>
      </c>
      <c r="AJ75" s="11">
        <f t="shared" si="23"/>
        <v>1.6225899809454873</v>
      </c>
      <c r="AK75" s="11">
        <f t="shared" si="23"/>
        <v>1.720575386163818</v>
      </c>
      <c r="AL75" s="11">
        <f t="shared" si="23"/>
        <v>0.91205297982074773</v>
      </c>
      <c r="AM75" s="11">
        <f t="shared" si="23"/>
        <v>-3.6876442059961961E-12</v>
      </c>
      <c r="AN75" s="11">
        <f t="shared" si="23"/>
        <v>-3.896369186628994E-12</v>
      </c>
      <c r="AO75" s="11">
        <f t="shared" si="23"/>
        <v>-4.1126242619956694E-12</v>
      </c>
      <c r="AP75" s="11">
        <f t="shared" si="23"/>
        <v>-4.3366427171111207E-12</v>
      </c>
      <c r="AQ75" s="11">
        <f t="shared" si="23"/>
        <v>-4.5686645249077934E-12</v>
      </c>
      <c r="AR75" s="11">
        <f t="shared" si="23"/>
        <v>-4.8089365291412877E-12</v>
      </c>
      <c r="AS75" s="11">
        <f t="shared" si="23"/>
        <v>-5.0577126321415068E-12</v>
      </c>
      <c r="AT75" s="11">
        <f t="shared" si="23"/>
        <v>-5.3152539875360129E-12</v>
      </c>
      <c r="AU75" s="11">
        <f t="shared" si="23"/>
        <v>-5.5818291980732478E-12</v>
      </c>
      <c r="AV75" s="11">
        <f t="shared" si="23"/>
        <v>-5.8577145186782708E-12</v>
      </c>
      <c r="AW75" s="11">
        <f t="shared" si="23"/>
        <v>-6.1431940648759553E-12</v>
      </c>
    </row>
    <row r="76" spans="1:49" x14ac:dyDescent="0.25">
      <c r="A76" s="9"/>
      <c r="B76" s="9"/>
      <c r="C76" s="20"/>
      <c r="D76" s="9"/>
      <c r="E76" s="9"/>
      <c r="F76" s="9"/>
      <c r="G76" s="9" t="s">
        <v>295</v>
      </c>
      <c r="H76" s="9"/>
      <c r="I76" s="30">
        <f>SUM(J76:AW76)</f>
        <v>0.97776985568600838</v>
      </c>
      <c r="J76" s="9"/>
      <c r="K76" s="9"/>
      <c r="L76" s="9"/>
      <c r="M76" s="9"/>
      <c r="N76" s="8"/>
      <c r="O76" s="8">
        <f>O74/$I$72</f>
        <v>4.7508236024593016E-3</v>
      </c>
      <c r="P76" s="8">
        <f t="shared" ref="P76:AW76" si="24">P74/$I$72</f>
        <v>4.8577991438840378E-3</v>
      </c>
      <c r="Q76" s="8">
        <f t="shared" si="24"/>
        <v>4.9671834816399389E-3</v>
      </c>
      <c r="R76" s="8">
        <f t="shared" si="24"/>
        <v>5.0790308552258944E-3</v>
      </c>
      <c r="S76" s="8">
        <f t="shared" si="24"/>
        <v>5.1933967254656722E-3</v>
      </c>
      <c r="T76" s="8">
        <f t="shared" si="24"/>
        <v>4.2083770968880836E-2</v>
      </c>
      <c r="U76" s="8">
        <f t="shared" si="24"/>
        <v>4.3031382280373037E-2</v>
      </c>
      <c r="V76" s="8">
        <f t="shared" si="24"/>
        <v>4.4000331204369796E-2</v>
      </c>
      <c r="W76" s="8">
        <f t="shared" si="24"/>
        <v>4.4991098205490153E-2</v>
      </c>
      <c r="X76" s="8">
        <f t="shared" si="24"/>
        <v>4.6004174567100098E-2</v>
      </c>
      <c r="Y76" s="8">
        <f t="shared" si="24"/>
        <v>4.7040062634922844E-2</v>
      </c>
      <c r="Z76" s="8">
        <f t="shared" si="24"/>
        <v>4.8099276066131742E-2</v>
      </c>
      <c r="AA76" s="8">
        <f t="shared" si="24"/>
        <v>4.9182340084053394E-2</v>
      </c>
      <c r="AB76" s="8">
        <f t="shared" si="24"/>
        <v>5.0289791738606211E-2</v>
      </c>
      <c r="AC76" s="8">
        <f t="shared" si="24"/>
        <v>5.1422180172602111E-2</v>
      </c>
      <c r="AD76" s="8">
        <f t="shared" si="24"/>
        <v>5.2580066894045874E-2</v>
      </c>
      <c r="AE76" s="8">
        <f t="shared" si="24"/>
        <v>5.376402605456549E-2</v>
      </c>
      <c r="AF76" s="8">
        <f t="shared" si="24"/>
        <v>5.4974644734111663E-2</v>
      </c>
      <c r="AG76" s="8">
        <f t="shared" si="24"/>
        <v>5.6212523232068282E-2</v>
      </c>
      <c r="AH76" s="8">
        <f t="shared" si="24"/>
        <v>5.7478275364918195E-2</v>
      </c>
      <c r="AI76" s="8">
        <f t="shared" si="24"/>
        <v>5.8772528770610982E-2</v>
      </c>
      <c r="AJ76" s="8">
        <f t="shared" si="24"/>
        <v>6.0095925219784144E-2</v>
      </c>
      <c r="AK76" s="8">
        <f t="shared" si="24"/>
        <v>6.1449120933993545E-2</v>
      </c>
      <c r="AL76" s="8">
        <f t="shared" si="24"/>
        <v>3.1450102752220259E-2</v>
      </c>
      <c r="AM76" s="8">
        <f t="shared" si="24"/>
        <v>-1.2292147353234932E-13</v>
      </c>
      <c r="AN76" s="8">
        <f t="shared" si="24"/>
        <v>-1.2568932860005876E-13</v>
      </c>
      <c r="AO76" s="8">
        <f t="shared" si="24"/>
        <v>-1.2851950818646842E-13</v>
      </c>
      <c r="AP76" s="8">
        <f t="shared" si="24"/>
        <v>-1.3141341566911751E-13</v>
      </c>
      <c r="AQ76" s="8">
        <f t="shared" si="24"/>
        <v>-1.3437248602576274E-13</v>
      </c>
      <c r="AR76" s="8">
        <f t="shared" si="24"/>
        <v>-1.3739818654593576E-13</v>
      </c>
      <c r="AS76" s="8">
        <f t="shared" si="24"/>
        <v>-1.4049201755850655E-13</v>
      </c>
      <c r="AT76" s="8">
        <f t="shared" si="24"/>
        <v>-1.436555131756472E-13</v>
      </c>
      <c r="AU76" s="8">
        <f t="shared" si="24"/>
        <v>-1.4689024205353479E-13</v>
      </c>
      <c r="AV76" s="8">
        <f t="shared" si="24"/>
        <v>-1.5019780817019031E-13</v>
      </c>
      <c r="AW76" s="8">
        <f t="shared" si="24"/>
        <v>-1.5357985162082787E-13</v>
      </c>
    </row>
    <row r="77" spans="1:49" x14ac:dyDescent="0.25">
      <c r="A77" s="9"/>
      <c r="B77" s="9"/>
      <c r="C77" s="20"/>
      <c r="D77" s="9"/>
      <c r="E77" s="9"/>
      <c r="F77" s="9"/>
      <c r="G77" s="9"/>
      <c r="H77" s="9"/>
      <c r="I77" s="13"/>
      <c r="J77" s="9"/>
      <c r="K77" s="9"/>
      <c r="L77" s="9"/>
      <c r="M77" s="9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pans="1:49" x14ac:dyDescent="0.25">
      <c r="A78" s="9"/>
      <c r="B78" s="9"/>
      <c r="C78" s="20"/>
      <c r="D78" s="9"/>
      <c r="E78" s="9"/>
      <c r="F78" s="9"/>
      <c r="G78" s="16" t="s">
        <v>244</v>
      </c>
      <c r="H78" s="9"/>
      <c r="I78" s="9"/>
      <c r="J78" s="9"/>
      <c r="K78" s="9"/>
      <c r="L78" s="9"/>
      <c r="M78" s="9"/>
      <c r="N78" s="9"/>
      <c r="O78" s="9"/>
      <c r="P78" s="9">
        <f>SUM(J74:S74)</f>
        <v>2.4009972839003098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 x14ac:dyDescent="0.25">
      <c r="A79" s="9"/>
      <c r="B79" s="9"/>
      <c r="C79" s="2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 x14ac:dyDescent="0.25">
      <c r="A80" s="9"/>
      <c r="B80" s="9"/>
      <c r="C80" s="20"/>
      <c r="D80" s="9"/>
      <c r="E80" s="9"/>
      <c r="F80" s="9"/>
      <c r="G80" s="33" t="s">
        <v>257</v>
      </c>
      <c r="H80" s="9"/>
      <c r="I80" s="9"/>
      <c r="J80" s="9">
        <f>H60</f>
        <v>50.999999999999993</v>
      </c>
      <c r="K80" s="9">
        <f>J80</f>
        <v>50.999999999999993</v>
      </c>
      <c r="L80" s="9">
        <f>K80</f>
        <v>50.999999999999993</v>
      </c>
      <c r="M80" s="9">
        <f>L80</f>
        <v>50.999999999999993</v>
      </c>
      <c r="N80" s="9">
        <f>M80</f>
        <v>50.999999999999993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 x14ac:dyDescent="0.25">
      <c r="A81" s="9"/>
      <c r="B81" s="9"/>
      <c r="C81" s="20"/>
      <c r="D81" s="9"/>
      <c r="E81" s="9"/>
      <c r="F81" s="9"/>
      <c r="G81" s="33" t="s">
        <v>329</v>
      </c>
      <c r="H81" s="9"/>
      <c r="I81" s="34">
        <f>MIN(Rates!D11,H89)</f>
        <v>1.6400000000000001E-2</v>
      </c>
      <c r="J81" s="9">
        <f>J80*$I81</f>
        <v>0.83639999999999992</v>
      </c>
      <c r="K81" s="9">
        <f>K80*$I81</f>
        <v>0.83639999999999992</v>
      </c>
      <c r="L81" s="9">
        <f>L80*$I81</f>
        <v>0.83639999999999992</v>
      </c>
      <c r="M81" s="9">
        <f>M80*$I81</f>
        <v>0.83639999999999992</v>
      </c>
      <c r="N81" s="9">
        <f>N80*$I81</f>
        <v>0.83639999999999992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 x14ac:dyDescent="0.25">
      <c r="A82" s="9"/>
      <c r="B82" s="9"/>
      <c r="C82" s="20"/>
      <c r="D82" s="9"/>
      <c r="E82" s="9"/>
      <c r="F82" s="9"/>
      <c r="G82" s="9"/>
      <c r="H82" s="13"/>
      <c r="I82" s="13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x14ac:dyDescent="0.25">
      <c r="A83" s="9"/>
      <c r="B83" s="9"/>
      <c r="C83" s="20"/>
      <c r="D83" s="9"/>
      <c r="E83" s="9"/>
      <c r="F83" s="9"/>
      <c r="G83" s="16" t="s">
        <v>260</v>
      </c>
      <c r="H83" s="13"/>
      <c r="I83" s="13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x14ac:dyDescent="0.25">
      <c r="A84" s="9"/>
      <c r="B84" s="9"/>
      <c r="C84" s="20"/>
      <c r="D84" s="9"/>
      <c r="E84" s="9"/>
      <c r="F84" s="9"/>
      <c r="G84" s="9"/>
      <c r="H84" s="96" t="s">
        <v>313</v>
      </c>
      <c r="I84" s="96" t="s">
        <v>314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 x14ac:dyDescent="0.25">
      <c r="A85" s="9"/>
      <c r="B85" s="9"/>
      <c r="C85" s="20"/>
      <c r="D85" s="63">
        <f>Bond!C14</f>
        <v>2.4724618052960556E-2</v>
      </c>
      <c r="E85" s="9"/>
      <c r="F85" s="9"/>
      <c r="G85" s="9" t="s">
        <v>285</v>
      </c>
      <c r="H85" s="95">
        <f>SUM(J85:AW85)</f>
        <v>73.622107781804019</v>
      </c>
      <c r="I85" s="13">
        <f>NPV($D$85,J85:AW85)</f>
        <v>49.293131268700954</v>
      </c>
      <c r="J85" s="9">
        <f>J71</f>
        <v>1.3651437219037561</v>
      </c>
      <c r="K85" s="9">
        <f t="shared" ref="K85:AW85" si="25">K71</f>
        <v>1.3651437219037561</v>
      </c>
      <c r="L85" s="9">
        <f t="shared" si="25"/>
        <v>1.3651437219037561</v>
      </c>
      <c r="M85" s="9">
        <f t="shared" si="25"/>
        <v>1.3651437219037561</v>
      </c>
      <c r="N85" s="9">
        <f t="shared" si="25"/>
        <v>1.3651437219037561</v>
      </c>
      <c r="O85" s="9">
        <f t="shared" si="25"/>
        <v>1.3651437219037561</v>
      </c>
      <c r="P85" s="9">
        <f t="shared" si="25"/>
        <v>1.3651437219037561</v>
      </c>
      <c r="Q85" s="9">
        <f t="shared" si="25"/>
        <v>1.3651437219037561</v>
      </c>
      <c r="R85" s="9">
        <f t="shared" si="25"/>
        <v>1.3651437219037561</v>
      </c>
      <c r="S85" s="9">
        <f t="shared" si="25"/>
        <v>1.3651437219037561</v>
      </c>
      <c r="T85" s="9">
        <f t="shared" si="25"/>
        <v>3.2405888134141958</v>
      </c>
      <c r="U85" s="9">
        <f t="shared" si="25"/>
        <v>3.2405888134141998</v>
      </c>
      <c r="V85" s="9">
        <f t="shared" si="25"/>
        <v>3.2405888134141927</v>
      </c>
      <c r="W85" s="9">
        <f t="shared" si="25"/>
        <v>3.2405888134141958</v>
      </c>
      <c r="X85" s="9">
        <f t="shared" si="25"/>
        <v>3.2405888134141989</v>
      </c>
      <c r="Y85" s="9">
        <f t="shared" si="25"/>
        <v>3.2405888134141998</v>
      </c>
      <c r="Z85" s="9">
        <f t="shared" si="25"/>
        <v>3.2405888134141967</v>
      </c>
      <c r="AA85" s="9">
        <f t="shared" si="25"/>
        <v>3.2405888134141954</v>
      </c>
      <c r="AB85" s="9">
        <f t="shared" si="25"/>
        <v>3.2405888134142002</v>
      </c>
      <c r="AC85" s="9">
        <f t="shared" si="25"/>
        <v>3.2405888134141989</v>
      </c>
      <c r="AD85" s="9">
        <f t="shared" si="25"/>
        <v>3.2405888134141949</v>
      </c>
      <c r="AE85" s="9">
        <f t="shared" si="25"/>
        <v>3.2405888134141949</v>
      </c>
      <c r="AF85" s="9">
        <f t="shared" si="25"/>
        <v>3.2405888134141967</v>
      </c>
      <c r="AG85" s="9">
        <f t="shared" si="25"/>
        <v>3.2405888134141918</v>
      </c>
      <c r="AH85" s="9">
        <f t="shared" si="25"/>
        <v>3.2405888134141927</v>
      </c>
      <c r="AI85" s="9">
        <f t="shared" si="25"/>
        <v>3.2405888134141998</v>
      </c>
      <c r="AJ85" s="9">
        <f t="shared" si="25"/>
        <v>3.2405888134141976</v>
      </c>
      <c r="AK85" s="9">
        <f t="shared" si="25"/>
        <v>3.2405888134141985</v>
      </c>
      <c r="AL85" s="9">
        <f t="shared" si="25"/>
        <v>1.640071921310936</v>
      </c>
      <c r="AM85" s="9">
        <f t="shared" si="25"/>
        <v>0</v>
      </c>
      <c r="AN85" s="9">
        <f t="shared" si="25"/>
        <v>0</v>
      </c>
      <c r="AO85" s="9">
        <f t="shared" si="25"/>
        <v>0</v>
      </c>
      <c r="AP85" s="9">
        <f t="shared" si="25"/>
        <v>0</v>
      </c>
      <c r="AQ85" s="9">
        <f t="shared" si="25"/>
        <v>0</v>
      </c>
      <c r="AR85" s="9">
        <f t="shared" si="25"/>
        <v>0</v>
      </c>
      <c r="AS85" s="9">
        <f t="shared" si="25"/>
        <v>0</v>
      </c>
      <c r="AT85" s="9">
        <f t="shared" si="25"/>
        <v>0</v>
      </c>
      <c r="AU85" s="9">
        <f t="shared" si="25"/>
        <v>0</v>
      </c>
      <c r="AV85" s="9">
        <f t="shared" si="25"/>
        <v>0</v>
      </c>
      <c r="AW85" s="9">
        <f t="shared" si="25"/>
        <v>0</v>
      </c>
    </row>
    <row r="86" spans="1:49" x14ac:dyDescent="0.25">
      <c r="A86" s="9"/>
      <c r="B86" s="9"/>
      <c r="C86" s="20"/>
      <c r="D86" s="9"/>
      <c r="E86" s="9"/>
      <c r="F86" s="9"/>
      <c r="G86" s="9" t="s">
        <v>310</v>
      </c>
      <c r="H86" s="95">
        <f t="shared" ref="H86:H87" si="26">SUM(J86:AW86)</f>
        <v>69.440107781804016</v>
      </c>
      <c r="I86" s="13">
        <f t="shared" ref="I86:I87" si="27">NPV($D$85,J86:AW86)</f>
        <v>45.404278026481826</v>
      </c>
      <c r="J86" s="9">
        <f t="shared" ref="J86:AW86" si="28">J71-J81</f>
        <v>0.52874372190375618</v>
      </c>
      <c r="K86" s="9">
        <f t="shared" si="28"/>
        <v>0.52874372190375618</v>
      </c>
      <c r="L86" s="9">
        <f t="shared" si="28"/>
        <v>0.52874372190375618</v>
      </c>
      <c r="M86" s="9">
        <f t="shared" si="28"/>
        <v>0.52874372190375618</v>
      </c>
      <c r="N86" s="9">
        <f t="shared" si="28"/>
        <v>0.52874372190375618</v>
      </c>
      <c r="O86" s="9">
        <f t="shared" si="28"/>
        <v>1.3651437219037561</v>
      </c>
      <c r="P86" s="9">
        <f t="shared" si="28"/>
        <v>1.3651437219037561</v>
      </c>
      <c r="Q86" s="9">
        <f t="shared" si="28"/>
        <v>1.3651437219037561</v>
      </c>
      <c r="R86" s="9">
        <f t="shared" si="28"/>
        <v>1.3651437219037561</v>
      </c>
      <c r="S86" s="9">
        <f t="shared" si="28"/>
        <v>1.3651437219037561</v>
      </c>
      <c r="T86" s="9">
        <f t="shared" si="28"/>
        <v>3.2405888134141958</v>
      </c>
      <c r="U86" s="9">
        <f t="shared" si="28"/>
        <v>3.2405888134141998</v>
      </c>
      <c r="V86" s="9">
        <f t="shared" si="28"/>
        <v>3.2405888134141927</v>
      </c>
      <c r="W86" s="9">
        <f t="shared" si="28"/>
        <v>3.2405888134141958</v>
      </c>
      <c r="X86" s="9">
        <f t="shared" si="28"/>
        <v>3.2405888134141989</v>
      </c>
      <c r="Y86" s="9">
        <f t="shared" si="28"/>
        <v>3.2405888134141998</v>
      </c>
      <c r="Z86" s="9">
        <f t="shared" si="28"/>
        <v>3.2405888134141967</v>
      </c>
      <c r="AA86" s="9">
        <f t="shared" si="28"/>
        <v>3.2405888134141954</v>
      </c>
      <c r="AB86" s="9">
        <f t="shared" si="28"/>
        <v>3.2405888134142002</v>
      </c>
      <c r="AC86" s="9">
        <f t="shared" si="28"/>
        <v>3.2405888134141989</v>
      </c>
      <c r="AD86" s="9">
        <f t="shared" si="28"/>
        <v>3.2405888134141949</v>
      </c>
      <c r="AE86" s="9">
        <f t="shared" si="28"/>
        <v>3.2405888134141949</v>
      </c>
      <c r="AF86" s="9">
        <f t="shared" si="28"/>
        <v>3.2405888134141967</v>
      </c>
      <c r="AG86" s="9">
        <f t="shared" si="28"/>
        <v>3.2405888134141918</v>
      </c>
      <c r="AH86" s="9">
        <f t="shared" si="28"/>
        <v>3.2405888134141927</v>
      </c>
      <c r="AI86" s="9">
        <f t="shared" si="28"/>
        <v>3.2405888134141998</v>
      </c>
      <c r="AJ86" s="9">
        <f t="shared" si="28"/>
        <v>3.2405888134141976</v>
      </c>
      <c r="AK86" s="9">
        <f t="shared" si="28"/>
        <v>3.2405888134141985</v>
      </c>
      <c r="AL86" s="9">
        <f t="shared" si="28"/>
        <v>1.640071921310936</v>
      </c>
      <c r="AM86" s="9">
        <f t="shared" si="28"/>
        <v>0</v>
      </c>
      <c r="AN86" s="9">
        <f t="shared" si="28"/>
        <v>0</v>
      </c>
      <c r="AO86" s="9">
        <f t="shared" si="28"/>
        <v>0</v>
      </c>
      <c r="AP86" s="9">
        <f t="shared" si="28"/>
        <v>0</v>
      </c>
      <c r="AQ86" s="9">
        <f t="shared" si="28"/>
        <v>0</v>
      </c>
      <c r="AR86" s="9">
        <f t="shared" si="28"/>
        <v>0</v>
      </c>
      <c r="AS86" s="9">
        <f t="shared" si="28"/>
        <v>0</v>
      </c>
      <c r="AT86" s="9">
        <f t="shared" si="28"/>
        <v>0</v>
      </c>
      <c r="AU86" s="9">
        <f t="shared" si="28"/>
        <v>0</v>
      </c>
      <c r="AV86" s="9">
        <f t="shared" si="28"/>
        <v>0</v>
      </c>
      <c r="AW86" s="9">
        <f t="shared" si="28"/>
        <v>0</v>
      </c>
    </row>
    <row r="87" spans="1:49" x14ac:dyDescent="0.25">
      <c r="A87" s="9"/>
      <c r="B87" s="9"/>
      <c r="C87" s="20"/>
      <c r="D87" s="9"/>
      <c r="E87" s="9"/>
      <c r="F87" s="9"/>
      <c r="G87" s="9" t="s">
        <v>311</v>
      </c>
      <c r="H87" s="95">
        <f t="shared" si="26"/>
        <v>67.930126531943131</v>
      </c>
      <c r="I87" s="13">
        <f t="shared" si="27"/>
        <v>43.998996347516311</v>
      </c>
      <c r="J87" s="9">
        <f>J74</f>
        <v>0.21676334216446946</v>
      </c>
      <c r="K87" s="9">
        <f>K74</f>
        <v>0.2216442592073804</v>
      </c>
      <c r="L87" s="9">
        <f>L74</f>
        <v>0.22663508113983966</v>
      </c>
      <c r="M87" s="9">
        <f>M74</f>
        <v>0.23173828271909258</v>
      </c>
      <c r="N87" s="9">
        <f>N74</f>
        <v>0.23695639442711069</v>
      </c>
      <c r="O87" s="9">
        <f>O86</f>
        <v>1.3651437219037561</v>
      </c>
      <c r="P87" s="9">
        <f t="shared" ref="P87:AW87" si="29">P86</f>
        <v>1.3651437219037561</v>
      </c>
      <c r="Q87" s="9">
        <f t="shared" si="29"/>
        <v>1.3651437219037561</v>
      </c>
      <c r="R87" s="9">
        <f t="shared" si="29"/>
        <v>1.3651437219037561</v>
      </c>
      <c r="S87" s="9">
        <f t="shared" si="29"/>
        <v>1.3651437219037561</v>
      </c>
      <c r="T87" s="9">
        <f t="shared" si="29"/>
        <v>3.2405888134141958</v>
      </c>
      <c r="U87" s="9">
        <f t="shared" si="29"/>
        <v>3.2405888134141998</v>
      </c>
      <c r="V87" s="9">
        <f t="shared" si="29"/>
        <v>3.2405888134141927</v>
      </c>
      <c r="W87" s="9">
        <f t="shared" si="29"/>
        <v>3.2405888134141958</v>
      </c>
      <c r="X87" s="9">
        <f t="shared" si="29"/>
        <v>3.2405888134141989</v>
      </c>
      <c r="Y87" s="9">
        <f t="shared" si="29"/>
        <v>3.2405888134141998</v>
      </c>
      <c r="Z87" s="9">
        <f t="shared" si="29"/>
        <v>3.2405888134141967</v>
      </c>
      <c r="AA87" s="9">
        <f t="shared" si="29"/>
        <v>3.2405888134141954</v>
      </c>
      <c r="AB87" s="9">
        <f t="shared" si="29"/>
        <v>3.2405888134142002</v>
      </c>
      <c r="AC87" s="9">
        <f t="shared" si="29"/>
        <v>3.2405888134141989</v>
      </c>
      <c r="AD87" s="9">
        <f t="shared" si="29"/>
        <v>3.2405888134141949</v>
      </c>
      <c r="AE87" s="9">
        <f t="shared" si="29"/>
        <v>3.2405888134141949</v>
      </c>
      <c r="AF87" s="9">
        <f t="shared" si="29"/>
        <v>3.2405888134141967</v>
      </c>
      <c r="AG87" s="9">
        <f t="shared" si="29"/>
        <v>3.2405888134141918</v>
      </c>
      <c r="AH87" s="9">
        <f t="shared" si="29"/>
        <v>3.2405888134141927</v>
      </c>
      <c r="AI87" s="9">
        <f t="shared" si="29"/>
        <v>3.2405888134141998</v>
      </c>
      <c r="AJ87" s="9">
        <f t="shared" si="29"/>
        <v>3.2405888134141976</v>
      </c>
      <c r="AK87" s="9">
        <f t="shared" si="29"/>
        <v>3.2405888134141985</v>
      </c>
      <c r="AL87" s="9">
        <f t="shared" si="29"/>
        <v>1.640071921310936</v>
      </c>
      <c r="AM87" s="9">
        <f t="shared" si="29"/>
        <v>0</v>
      </c>
      <c r="AN87" s="9">
        <f t="shared" si="29"/>
        <v>0</v>
      </c>
      <c r="AO87" s="9">
        <f t="shared" si="29"/>
        <v>0</v>
      </c>
      <c r="AP87" s="9">
        <f t="shared" si="29"/>
        <v>0</v>
      </c>
      <c r="AQ87" s="9">
        <f t="shared" si="29"/>
        <v>0</v>
      </c>
      <c r="AR87" s="9">
        <f t="shared" si="29"/>
        <v>0</v>
      </c>
      <c r="AS87" s="9">
        <f t="shared" si="29"/>
        <v>0</v>
      </c>
      <c r="AT87" s="9">
        <f t="shared" si="29"/>
        <v>0</v>
      </c>
      <c r="AU87" s="9">
        <f t="shared" si="29"/>
        <v>0</v>
      </c>
      <c r="AV87" s="9">
        <f t="shared" si="29"/>
        <v>0</v>
      </c>
      <c r="AW87" s="9">
        <f t="shared" si="29"/>
        <v>0</v>
      </c>
    </row>
    <row r="88" spans="1:49" x14ac:dyDescent="0.25">
      <c r="A88" s="9"/>
      <c r="B88" s="9"/>
      <c r="C88" s="20"/>
      <c r="D88" s="9"/>
      <c r="E88" s="9"/>
      <c r="F88" s="9"/>
      <c r="G88" s="9"/>
      <c r="H88" s="34"/>
      <c r="I88" s="13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</row>
    <row r="89" spans="1:49" x14ac:dyDescent="0.25">
      <c r="A89" s="9"/>
      <c r="B89" s="9"/>
      <c r="C89" s="20"/>
      <c r="D89" s="9"/>
      <c r="E89" s="9"/>
      <c r="F89" s="9"/>
      <c r="G89" s="9" t="s">
        <v>312</v>
      </c>
      <c r="H89" s="34">
        <f>IRR(I89:S89)</f>
        <v>2.0698022795036408E-2</v>
      </c>
      <c r="I89" s="13">
        <f>-I85</f>
        <v>-49.293131268700954</v>
      </c>
      <c r="J89" s="9">
        <f>J85</f>
        <v>1.3651437219037561</v>
      </c>
      <c r="K89" s="9">
        <f t="shared" ref="K89:R89" si="30">K85</f>
        <v>1.3651437219037561</v>
      </c>
      <c r="L89" s="9">
        <f t="shared" si="30"/>
        <v>1.3651437219037561</v>
      </c>
      <c r="M89" s="9">
        <f t="shared" si="30"/>
        <v>1.3651437219037561</v>
      </c>
      <c r="N89" s="9">
        <f t="shared" si="30"/>
        <v>1.3651437219037561</v>
      </c>
      <c r="O89" s="9">
        <f t="shared" si="30"/>
        <v>1.3651437219037561</v>
      </c>
      <c r="P89" s="9">
        <f t="shared" si="30"/>
        <v>1.3651437219037561</v>
      </c>
      <c r="Q89" s="9">
        <f t="shared" si="30"/>
        <v>1.3651437219037561</v>
      </c>
      <c r="R89" s="9">
        <f t="shared" si="30"/>
        <v>1.3651437219037561</v>
      </c>
      <c r="S89" s="9">
        <f>S85+S67</f>
        <v>46.869934452028964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</row>
    <row r="90" spans="1:49" x14ac:dyDescent="0.25">
      <c r="A90" s="9"/>
      <c r="B90" s="8"/>
      <c r="C90" s="2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 x14ac:dyDescent="0.25">
      <c r="A91" s="9"/>
      <c r="B91" s="8"/>
      <c r="C91" s="20"/>
      <c r="D91" s="9"/>
      <c r="E91" s="9"/>
      <c r="F91" s="9"/>
      <c r="G91" s="16" t="s">
        <v>262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 x14ac:dyDescent="0.25">
      <c r="A92" s="9"/>
      <c r="B92" s="8"/>
      <c r="C92" s="20"/>
      <c r="D92" s="9"/>
      <c r="E92" s="9"/>
      <c r="F92" s="9"/>
      <c r="G92" s="9"/>
      <c r="H92" s="9"/>
      <c r="I92" s="13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 x14ac:dyDescent="0.25">
      <c r="A93" s="9"/>
      <c r="B93" s="8"/>
      <c r="C93" s="20"/>
      <c r="D93" s="9"/>
      <c r="E93" s="9"/>
      <c r="F93" s="9"/>
      <c r="G93" s="9" t="s">
        <v>251</v>
      </c>
      <c r="H93" s="9"/>
      <c r="I93" s="32"/>
      <c r="J93" s="38">
        <f t="shared" ref="J93:AW93" si="31">J67</f>
        <v>45.504790730125208</v>
      </c>
      <c r="K93" s="38">
        <f t="shared" si="31"/>
        <v>45.504790730125208</v>
      </c>
      <c r="L93" s="38">
        <f t="shared" si="31"/>
        <v>45.504790730125208</v>
      </c>
      <c r="M93" s="38">
        <f t="shared" si="31"/>
        <v>45.504790730125208</v>
      </c>
      <c r="N93" s="38">
        <f t="shared" si="31"/>
        <v>45.504790730125208</v>
      </c>
      <c r="O93" s="38">
        <f t="shared" si="31"/>
        <v>45.504790730125208</v>
      </c>
      <c r="P93" s="38">
        <f t="shared" si="31"/>
        <v>45.504790730125208</v>
      </c>
      <c r="Q93" s="38">
        <f t="shared" si="31"/>
        <v>45.504790730125208</v>
      </c>
      <c r="R93" s="38">
        <f t="shared" si="31"/>
        <v>45.504790730125208</v>
      </c>
      <c r="S93" s="38">
        <f t="shared" si="31"/>
        <v>45.504790730125208</v>
      </c>
      <c r="T93" s="38">
        <f t="shared" si="31"/>
        <v>43.629345638614765</v>
      </c>
      <c r="U93" s="38">
        <f t="shared" si="31"/>
        <v>41.697637194359011</v>
      </c>
      <c r="V93" s="38">
        <f t="shared" si="31"/>
        <v>39.707977496775591</v>
      </c>
      <c r="W93" s="38">
        <f t="shared" si="31"/>
        <v>37.658628008264664</v>
      </c>
      <c r="X93" s="38">
        <f t="shared" si="31"/>
        <v>35.547798035098403</v>
      </c>
      <c r="Y93" s="38">
        <f t="shared" si="31"/>
        <v>33.373643162737153</v>
      </c>
      <c r="Z93" s="38">
        <f t="shared" si="31"/>
        <v>31.13426364420507</v>
      </c>
      <c r="AA93" s="38">
        <f t="shared" si="31"/>
        <v>28.827702740117026</v>
      </c>
      <c r="AB93" s="38">
        <f t="shared" si="31"/>
        <v>26.451945008906335</v>
      </c>
      <c r="AC93" s="38">
        <f t="shared" si="31"/>
        <v>24.004914545759327</v>
      </c>
      <c r="AD93" s="38">
        <f t="shared" si="31"/>
        <v>21.484473168717912</v>
      </c>
      <c r="AE93" s="38">
        <f t="shared" si="31"/>
        <v>18.888418550365255</v>
      </c>
      <c r="AF93" s="38">
        <f t="shared" si="31"/>
        <v>16.214482293462016</v>
      </c>
      <c r="AG93" s="38">
        <f t="shared" si="31"/>
        <v>13.460327948851685</v>
      </c>
      <c r="AH93" s="38">
        <f t="shared" si="31"/>
        <v>10.623548973903043</v>
      </c>
      <c r="AI93" s="38">
        <f t="shared" si="31"/>
        <v>7.7016666297059349</v>
      </c>
      <c r="AJ93" s="38">
        <f t="shared" si="31"/>
        <v>4.692127815182916</v>
      </c>
      <c r="AK93" s="38">
        <f t="shared" si="31"/>
        <v>1.5923028362242051</v>
      </c>
      <c r="AL93" s="38">
        <f t="shared" si="31"/>
        <v>-4.6629367034256575E-15</v>
      </c>
      <c r="AM93" s="38">
        <f t="shared" si="31"/>
        <v>-4.6629367034256575E-15</v>
      </c>
      <c r="AN93" s="38">
        <f t="shared" si="31"/>
        <v>-4.6629367034256575E-15</v>
      </c>
      <c r="AO93" s="38">
        <f t="shared" si="31"/>
        <v>-4.6629367034256575E-15</v>
      </c>
      <c r="AP93" s="38">
        <f t="shared" si="31"/>
        <v>-4.6629367034256575E-15</v>
      </c>
      <c r="AQ93" s="38">
        <f t="shared" si="31"/>
        <v>-4.6629367034256575E-15</v>
      </c>
      <c r="AR93" s="38">
        <f t="shared" si="31"/>
        <v>-4.6629367034256575E-15</v>
      </c>
      <c r="AS93" s="38">
        <f t="shared" si="31"/>
        <v>-4.6629367034256575E-15</v>
      </c>
      <c r="AT93" s="38">
        <f t="shared" si="31"/>
        <v>-4.6629367034256575E-15</v>
      </c>
      <c r="AU93" s="38">
        <f t="shared" si="31"/>
        <v>-4.6629367034256575E-15</v>
      </c>
      <c r="AV93" s="38">
        <f t="shared" si="31"/>
        <v>-4.6629367034256575E-15</v>
      </c>
      <c r="AW93" s="38">
        <f t="shared" si="31"/>
        <v>-4.6629367034256575E-15</v>
      </c>
    </row>
    <row r="94" spans="1:49" x14ac:dyDescent="0.25">
      <c r="A94" s="9"/>
      <c r="B94" s="8"/>
      <c r="C94" s="20"/>
      <c r="D94" s="9"/>
      <c r="E94" s="9"/>
      <c r="F94" s="9"/>
      <c r="G94" s="9" t="s">
        <v>263</v>
      </c>
      <c r="H94" s="9"/>
      <c r="I94" s="28"/>
      <c r="J94" s="39">
        <f t="shared" ref="J94:AW94" si="32">J72-J93</f>
        <v>5.2784459277103153</v>
      </c>
      <c r="K94" s="39">
        <f t="shared" si="32"/>
        <v>5.0568016685029349</v>
      </c>
      <c r="L94" s="39">
        <f t="shared" si="32"/>
        <v>4.8301665873630952</v>
      </c>
      <c r="M94" s="39">
        <f t="shared" si="32"/>
        <v>4.5984283046440027</v>
      </c>
      <c r="N94" s="39">
        <f t="shared" si="32"/>
        <v>4.361471910216892</v>
      </c>
      <c r="O94" s="39">
        <f t="shared" si="32"/>
        <v>4.1191799064914676</v>
      </c>
      <c r="P94" s="39">
        <f t="shared" si="32"/>
        <v>3.8714321501533817</v>
      </c>
      <c r="Q94" s="39">
        <f t="shared" si="32"/>
        <v>3.6181057925897449</v>
      </c>
      <c r="R94" s="39">
        <f t="shared" si="32"/>
        <v>3.3590752189732243</v>
      </c>
      <c r="S94" s="39">
        <f t="shared" si="32"/>
        <v>3.094211985974475</v>
      </c>
      <c r="T94" s="39">
        <f t="shared" si="32"/>
        <v>2.8233847580719953</v>
      </c>
      <c r="U94" s="39">
        <f t="shared" si="32"/>
        <v>2.5604927060287253</v>
      </c>
      <c r="V94" s="39">
        <f t="shared" si="32"/>
        <v>2.3061355121892859</v>
      </c>
      <c r="W94" s="39">
        <f t="shared" si="32"/>
        <v>2.0609389922202155</v>
      </c>
      <c r="X94" s="39">
        <f t="shared" si="32"/>
        <v>1.8255560624643721</v>
      </c>
      <c r="Y94" s="39">
        <f t="shared" si="32"/>
        <v>1.6006677404445568</v>
      </c>
      <c r="Z94" s="39">
        <f t="shared" si="32"/>
        <v>1.3869841796039211</v>
      </c>
      <c r="AA94" s="39">
        <f t="shared" si="32"/>
        <v>1.1852457394052429</v>
      </c>
      <c r="AB94" s="39">
        <f t="shared" si="32"/>
        <v>0.99622409194701689</v>
      </c>
      <c r="AC94" s="39">
        <f t="shared" si="32"/>
        <v>0.82072336629131826</v>
      </c>
      <c r="AD94" s="39">
        <f t="shared" si="32"/>
        <v>0.65958133173639411</v>
      </c>
      <c r="AE94" s="39">
        <f t="shared" si="32"/>
        <v>0.51367062130621122</v>
      </c>
      <c r="AF94" s="39">
        <f t="shared" si="32"/>
        <v>0.38389999676975606</v>
      </c>
      <c r="AG94" s="39">
        <f t="shared" si="32"/>
        <v>0.27121565654460511</v>
      </c>
      <c r="AH94" s="39">
        <f t="shared" si="32"/>
        <v>0.17660258788241912</v>
      </c>
      <c r="AI94" s="39">
        <f t="shared" si="32"/>
        <v>0.10108596477836773</v>
      </c>
      <c r="AJ94" s="39">
        <f t="shared" si="32"/>
        <v>4.5732593092395746E-2</v>
      </c>
      <c r="AK94" s="39">
        <f t="shared" si="32"/>
        <v>1.1652404417436202E-2</v>
      </c>
      <c r="AL94" s="39">
        <f t="shared" si="32"/>
        <v>2.7841307037590468E-10</v>
      </c>
      <c r="AM94" s="39">
        <f t="shared" si="32"/>
        <v>2.846820655260545E-10</v>
      </c>
      <c r="AN94" s="39">
        <f t="shared" si="32"/>
        <v>2.9109222128465749E-10</v>
      </c>
      <c r="AO94" s="39">
        <f t="shared" si="32"/>
        <v>2.9764671620216738E-10</v>
      </c>
      <c r="AP94" s="39">
        <f t="shared" si="32"/>
        <v>3.0434880040129237E-10</v>
      </c>
      <c r="AQ94" s="39">
        <f t="shared" si="32"/>
        <v>3.1120179718860627E-10</v>
      </c>
      <c r="AR94" s="39">
        <f t="shared" si="32"/>
        <v>3.1820910470244899E-10</v>
      </c>
      <c r="AS94" s="39">
        <f t="shared" si="32"/>
        <v>3.2537419759793283E-10</v>
      </c>
      <c r="AT94" s="39">
        <f t="shared" si="32"/>
        <v>3.3270062876989083E-10</v>
      </c>
      <c r="AU94" s="39">
        <f t="shared" si="32"/>
        <v>3.4019203111462111E-10</v>
      </c>
      <c r="AV94" s="39">
        <f t="shared" si="32"/>
        <v>3.4785211933130081E-10</v>
      </c>
      <c r="AW94" s="39">
        <f t="shared" si="32"/>
        <v>3.5568469176396303E-10</v>
      </c>
    </row>
    <row r="95" spans="1:49" x14ac:dyDescent="0.25">
      <c r="A95" s="9"/>
      <c r="B95" s="8"/>
      <c r="C95" s="20"/>
      <c r="D95" s="9"/>
      <c r="E95" s="9"/>
      <c r="F95" s="9"/>
      <c r="G95" s="9" t="s">
        <v>264</v>
      </c>
      <c r="H95" s="9"/>
      <c r="I95" s="13"/>
      <c r="J95" s="38">
        <f>J80-(J93+J94)</f>
        <v>0.21676334216446946</v>
      </c>
      <c r="K95" s="38">
        <f t="shared" ref="K95:N95" si="33">K80-(K93+K94)</f>
        <v>0.43840760137184986</v>
      </c>
      <c r="L95" s="38">
        <f t="shared" si="33"/>
        <v>0.66504268251168952</v>
      </c>
      <c r="M95" s="38">
        <f t="shared" si="33"/>
        <v>0.8967809652307821</v>
      </c>
      <c r="N95" s="38">
        <f t="shared" si="33"/>
        <v>1.1337373596578928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8">
        <v>0</v>
      </c>
      <c r="AQ95" s="38">
        <v>0</v>
      </c>
      <c r="AR95" s="38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</row>
    <row r="96" spans="1:49" x14ac:dyDescent="0.25">
      <c r="A96" s="9"/>
      <c r="B96" s="8"/>
      <c r="C96" s="9"/>
      <c r="D96" s="9"/>
      <c r="E96" s="9"/>
      <c r="F96" s="9"/>
      <c r="G96" s="9" t="s">
        <v>335</v>
      </c>
      <c r="H96" s="9"/>
      <c r="I96" s="13"/>
      <c r="J96" s="9">
        <f>49</f>
        <v>49</v>
      </c>
      <c r="K96" s="9">
        <f>49</f>
        <v>49</v>
      </c>
      <c r="L96" s="9">
        <f>49</f>
        <v>49</v>
      </c>
      <c r="M96" s="9">
        <f>49</f>
        <v>49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 x14ac:dyDescent="0.25">
      <c r="A97" s="9"/>
      <c r="B97" s="8"/>
      <c r="C97" s="9"/>
      <c r="D97" s="9"/>
      <c r="E97" s="9"/>
      <c r="F97" s="9"/>
      <c r="G97" s="9" t="s">
        <v>265</v>
      </c>
      <c r="H97" s="9"/>
      <c r="I97" s="13"/>
      <c r="J97" s="9">
        <f t="shared" ref="J97:AW97" si="34">J60</f>
        <v>1.3651437219037561</v>
      </c>
      <c r="K97" s="9">
        <f t="shared" si="34"/>
        <v>1.3651437219037561</v>
      </c>
      <c r="L97" s="9">
        <f t="shared" si="34"/>
        <v>1.3651437219037561</v>
      </c>
      <c r="M97" s="9">
        <f t="shared" si="34"/>
        <v>1.3651437219037561</v>
      </c>
      <c r="N97" s="9">
        <f t="shared" si="34"/>
        <v>1.3651437219037561</v>
      </c>
      <c r="O97" s="9">
        <f t="shared" si="34"/>
        <v>1.3651437219037561</v>
      </c>
      <c r="P97" s="9">
        <f t="shared" si="34"/>
        <v>1.3651437219037561</v>
      </c>
      <c r="Q97" s="9">
        <f t="shared" si="34"/>
        <v>1.3651437219037561</v>
      </c>
      <c r="R97" s="9">
        <f t="shared" si="34"/>
        <v>1.3651437219037561</v>
      </c>
      <c r="S97" s="9">
        <f t="shared" si="34"/>
        <v>1.3651437219037561</v>
      </c>
      <c r="T97" s="9">
        <f t="shared" si="34"/>
        <v>3.2405888134141958</v>
      </c>
      <c r="U97" s="9">
        <f t="shared" si="34"/>
        <v>3.2405888134141998</v>
      </c>
      <c r="V97" s="9">
        <f t="shared" si="34"/>
        <v>3.2405888134141927</v>
      </c>
      <c r="W97" s="9">
        <f t="shared" si="34"/>
        <v>3.2405888134141958</v>
      </c>
      <c r="X97" s="9">
        <f t="shared" si="34"/>
        <v>3.2405888134141989</v>
      </c>
      <c r="Y97" s="9">
        <f t="shared" si="34"/>
        <v>3.2405888134141998</v>
      </c>
      <c r="Z97" s="9">
        <f t="shared" si="34"/>
        <v>3.2405888134141967</v>
      </c>
      <c r="AA97" s="9">
        <f t="shared" si="34"/>
        <v>3.2405888134141954</v>
      </c>
      <c r="AB97" s="9">
        <f t="shared" si="34"/>
        <v>3.2405888134142002</v>
      </c>
      <c r="AC97" s="9">
        <f t="shared" si="34"/>
        <v>3.2405888134141989</v>
      </c>
      <c r="AD97" s="9">
        <f t="shared" si="34"/>
        <v>3.2405888134141949</v>
      </c>
      <c r="AE97" s="9">
        <f t="shared" si="34"/>
        <v>3.2405888134141949</v>
      </c>
      <c r="AF97" s="9">
        <f t="shared" si="34"/>
        <v>3.2405888134141967</v>
      </c>
      <c r="AG97" s="9">
        <f t="shared" si="34"/>
        <v>3.2405888134141918</v>
      </c>
      <c r="AH97" s="9">
        <f t="shared" si="34"/>
        <v>3.2405888134141927</v>
      </c>
      <c r="AI97" s="9">
        <f t="shared" si="34"/>
        <v>3.2405888134141998</v>
      </c>
      <c r="AJ97" s="9">
        <f t="shared" si="34"/>
        <v>3.2405888134141976</v>
      </c>
      <c r="AK97" s="9">
        <f t="shared" si="34"/>
        <v>3.2405888134141985</v>
      </c>
      <c r="AL97" s="9">
        <f t="shared" si="34"/>
        <v>1.640071921310936</v>
      </c>
      <c r="AM97" s="9">
        <f t="shared" si="34"/>
        <v>0</v>
      </c>
      <c r="AN97" s="9">
        <f t="shared" si="34"/>
        <v>0</v>
      </c>
      <c r="AO97" s="9">
        <f t="shared" si="34"/>
        <v>0</v>
      </c>
      <c r="AP97" s="9">
        <f t="shared" si="34"/>
        <v>0</v>
      </c>
      <c r="AQ97" s="9">
        <f t="shared" si="34"/>
        <v>0</v>
      </c>
      <c r="AR97" s="9">
        <f t="shared" si="34"/>
        <v>0</v>
      </c>
      <c r="AS97" s="9">
        <f t="shared" si="34"/>
        <v>0</v>
      </c>
      <c r="AT97" s="9">
        <f t="shared" si="34"/>
        <v>0</v>
      </c>
      <c r="AU97" s="9">
        <f t="shared" si="34"/>
        <v>0</v>
      </c>
      <c r="AV97" s="9">
        <f t="shared" si="34"/>
        <v>0</v>
      </c>
      <c r="AW97" s="9">
        <f t="shared" si="34"/>
        <v>0</v>
      </c>
    </row>
    <row r="98" spans="1:49" x14ac:dyDescent="0.25">
      <c r="A98" s="9"/>
      <c r="B98" s="8"/>
      <c r="C98" s="9"/>
      <c r="D98" s="9"/>
      <c r="E98" s="9"/>
      <c r="F98" s="9"/>
      <c r="G98" s="9" t="s">
        <v>266</v>
      </c>
      <c r="H98" s="9"/>
      <c r="I98" s="13"/>
      <c r="J98" s="9">
        <f t="shared" ref="J98:AW98" si="35">J86</f>
        <v>0.52874372190375618</v>
      </c>
      <c r="K98" s="9">
        <f t="shared" si="35"/>
        <v>0.52874372190375618</v>
      </c>
      <c r="L98" s="9">
        <f t="shared" si="35"/>
        <v>0.52874372190375618</v>
      </c>
      <c r="M98" s="9">
        <f t="shared" si="35"/>
        <v>0.52874372190375618</v>
      </c>
      <c r="N98" s="9">
        <f t="shared" si="35"/>
        <v>0.52874372190375618</v>
      </c>
      <c r="O98" s="9">
        <f t="shared" si="35"/>
        <v>1.3651437219037561</v>
      </c>
      <c r="P98" s="9">
        <f t="shared" si="35"/>
        <v>1.3651437219037561</v>
      </c>
      <c r="Q98" s="9">
        <f t="shared" si="35"/>
        <v>1.3651437219037561</v>
      </c>
      <c r="R98" s="9">
        <f t="shared" si="35"/>
        <v>1.3651437219037561</v>
      </c>
      <c r="S98" s="9">
        <f t="shared" si="35"/>
        <v>1.3651437219037561</v>
      </c>
      <c r="T98" s="9">
        <f t="shared" si="35"/>
        <v>3.2405888134141958</v>
      </c>
      <c r="U98" s="9">
        <f t="shared" si="35"/>
        <v>3.2405888134141998</v>
      </c>
      <c r="V98" s="9">
        <f t="shared" si="35"/>
        <v>3.2405888134141927</v>
      </c>
      <c r="W98" s="9">
        <f t="shared" si="35"/>
        <v>3.2405888134141958</v>
      </c>
      <c r="X98" s="9">
        <f t="shared" si="35"/>
        <v>3.2405888134141989</v>
      </c>
      <c r="Y98" s="9">
        <f t="shared" si="35"/>
        <v>3.2405888134141998</v>
      </c>
      <c r="Z98" s="9">
        <f t="shared" si="35"/>
        <v>3.2405888134141967</v>
      </c>
      <c r="AA98" s="9">
        <f t="shared" si="35"/>
        <v>3.2405888134141954</v>
      </c>
      <c r="AB98" s="9">
        <f t="shared" si="35"/>
        <v>3.2405888134142002</v>
      </c>
      <c r="AC98" s="9">
        <f t="shared" si="35"/>
        <v>3.2405888134141989</v>
      </c>
      <c r="AD98" s="9">
        <f t="shared" si="35"/>
        <v>3.2405888134141949</v>
      </c>
      <c r="AE98" s="9">
        <f t="shared" si="35"/>
        <v>3.2405888134141949</v>
      </c>
      <c r="AF98" s="9">
        <f t="shared" si="35"/>
        <v>3.2405888134141967</v>
      </c>
      <c r="AG98" s="9">
        <f t="shared" si="35"/>
        <v>3.2405888134141918</v>
      </c>
      <c r="AH98" s="9">
        <f t="shared" si="35"/>
        <v>3.2405888134141927</v>
      </c>
      <c r="AI98" s="9">
        <f t="shared" si="35"/>
        <v>3.2405888134141998</v>
      </c>
      <c r="AJ98" s="9">
        <f t="shared" si="35"/>
        <v>3.2405888134141976</v>
      </c>
      <c r="AK98" s="9">
        <f t="shared" si="35"/>
        <v>3.2405888134141985</v>
      </c>
      <c r="AL98" s="9">
        <f t="shared" si="35"/>
        <v>1.640071921310936</v>
      </c>
      <c r="AM98" s="9">
        <f t="shared" si="35"/>
        <v>0</v>
      </c>
      <c r="AN98" s="9">
        <f t="shared" si="35"/>
        <v>0</v>
      </c>
      <c r="AO98" s="9">
        <f t="shared" si="35"/>
        <v>0</v>
      </c>
      <c r="AP98" s="9">
        <f t="shared" si="35"/>
        <v>0</v>
      </c>
      <c r="AQ98" s="9">
        <f t="shared" si="35"/>
        <v>0</v>
      </c>
      <c r="AR98" s="9">
        <f t="shared" si="35"/>
        <v>0</v>
      </c>
      <c r="AS98" s="9">
        <f t="shared" si="35"/>
        <v>0</v>
      </c>
      <c r="AT98" s="9">
        <f t="shared" si="35"/>
        <v>0</v>
      </c>
      <c r="AU98" s="9">
        <f t="shared" si="35"/>
        <v>0</v>
      </c>
      <c r="AV98" s="9">
        <f t="shared" si="35"/>
        <v>0</v>
      </c>
      <c r="AW98" s="9">
        <f t="shared" si="35"/>
        <v>0</v>
      </c>
    </row>
    <row r="99" spans="1:49" x14ac:dyDescent="0.25">
      <c r="A99" s="9"/>
      <c r="B99" s="8"/>
      <c r="C99" s="9"/>
      <c r="D99" s="9"/>
      <c r="E99" s="9"/>
      <c r="F99" s="9"/>
      <c r="G99" s="9"/>
      <c r="H99" s="9"/>
      <c r="I99" s="13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 x14ac:dyDescent="0.25">
      <c r="A100" s="9"/>
      <c r="B100" s="8"/>
      <c r="C100" s="9"/>
      <c r="D100" s="9"/>
      <c r="E100" s="9"/>
      <c r="F100" s="9"/>
      <c r="G100" s="16" t="s">
        <v>299</v>
      </c>
      <c r="H100" s="9"/>
      <c r="I100" s="13"/>
      <c r="J100" s="27">
        <f>1</f>
        <v>1</v>
      </c>
      <c r="K100" s="27">
        <f>J100+1</f>
        <v>2</v>
      </c>
      <c r="L100" s="27">
        <f t="shared" ref="L100:AW100" si="36">K100+1</f>
        <v>3</v>
      </c>
      <c r="M100" s="27">
        <f t="shared" si="36"/>
        <v>4</v>
      </c>
      <c r="N100" s="27">
        <f t="shared" si="36"/>
        <v>5</v>
      </c>
      <c r="O100" s="27">
        <f t="shared" si="36"/>
        <v>6</v>
      </c>
      <c r="P100" s="27">
        <f t="shared" si="36"/>
        <v>7</v>
      </c>
      <c r="Q100" s="27">
        <f t="shared" si="36"/>
        <v>8</v>
      </c>
      <c r="R100" s="27">
        <f t="shared" si="36"/>
        <v>9</v>
      </c>
      <c r="S100" s="27">
        <f t="shared" si="36"/>
        <v>10</v>
      </c>
      <c r="T100" s="27">
        <f t="shared" si="36"/>
        <v>11</v>
      </c>
      <c r="U100" s="27">
        <f t="shared" si="36"/>
        <v>12</v>
      </c>
      <c r="V100" s="27">
        <f t="shared" si="36"/>
        <v>13</v>
      </c>
      <c r="W100" s="27">
        <f t="shared" si="36"/>
        <v>14</v>
      </c>
      <c r="X100" s="27">
        <f t="shared" si="36"/>
        <v>15</v>
      </c>
      <c r="Y100" s="27">
        <f t="shared" si="36"/>
        <v>16</v>
      </c>
      <c r="Z100" s="27">
        <f t="shared" si="36"/>
        <v>17</v>
      </c>
      <c r="AA100" s="27">
        <f t="shared" si="36"/>
        <v>18</v>
      </c>
      <c r="AB100" s="27">
        <f t="shared" si="36"/>
        <v>19</v>
      </c>
      <c r="AC100" s="27">
        <f t="shared" si="36"/>
        <v>20</v>
      </c>
      <c r="AD100" s="27">
        <f t="shared" si="36"/>
        <v>21</v>
      </c>
      <c r="AE100" s="27">
        <f t="shared" si="36"/>
        <v>22</v>
      </c>
      <c r="AF100" s="27">
        <f t="shared" si="36"/>
        <v>23</v>
      </c>
      <c r="AG100" s="27">
        <f t="shared" si="36"/>
        <v>24</v>
      </c>
      <c r="AH100" s="27">
        <f t="shared" si="36"/>
        <v>25</v>
      </c>
      <c r="AI100" s="27">
        <f t="shared" si="36"/>
        <v>26</v>
      </c>
      <c r="AJ100" s="27">
        <f t="shared" si="36"/>
        <v>27</v>
      </c>
      <c r="AK100" s="27">
        <f t="shared" si="36"/>
        <v>28</v>
      </c>
      <c r="AL100" s="27">
        <f t="shared" si="36"/>
        <v>29</v>
      </c>
      <c r="AM100" s="27">
        <f t="shared" si="36"/>
        <v>30</v>
      </c>
      <c r="AN100" s="27">
        <f t="shared" si="36"/>
        <v>31</v>
      </c>
      <c r="AO100" s="27">
        <f t="shared" si="36"/>
        <v>32</v>
      </c>
      <c r="AP100" s="27">
        <f t="shared" si="36"/>
        <v>33</v>
      </c>
      <c r="AQ100" s="27">
        <f t="shared" si="36"/>
        <v>34</v>
      </c>
      <c r="AR100" s="27">
        <f t="shared" si="36"/>
        <v>35</v>
      </c>
      <c r="AS100" s="27">
        <f t="shared" si="36"/>
        <v>36</v>
      </c>
      <c r="AT100" s="27">
        <f t="shared" si="36"/>
        <v>37</v>
      </c>
      <c r="AU100" s="27">
        <f t="shared" si="36"/>
        <v>38</v>
      </c>
      <c r="AV100" s="27">
        <f t="shared" si="36"/>
        <v>39</v>
      </c>
      <c r="AW100" s="27">
        <f t="shared" si="36"/>
        <v>40</v>
      </c>
    </row>
    <row r="101" spans="1:49" x14ac:dyDescent="0.25">
      <c r="A101" s="9"/>
      <c r="B101" s="8"/>
      <c r="C101" s="9"/>
      <c r="D101" s="9"/>
      <c r="E101" s="9"/>
      <c r="F101" s="9"/>
      <c r="G101" s="9"/>
      <c r="H101" s="9"/>
      <c r="I101" s="13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</row>
    <row r="102" spans="1:49" x14ac:dyDescent="0.25">
      <c r="A102" s="9"/>
      <c r="B102" s="8"/>
      <c r="C102" s="9"/>
      <c r="D102" s="9"/>
      <c r="E102" s="9"/>
      <c r="F102" s="9"/>
      <c r="G102" s="9" t="s">
        <v>300</v>
      </c>
      <c r="H102" s="9"/>
      <c r="I102" s="13">
        <f>SUM(J102:AW102)</f>
        <v>0.99999999999999922</v>
      </c>
      <c r="J102" s="8">
        <f>J74/$I$74</f>
        <v>4.250261611097669E-3</v>
      </c>
      <c r="K102" s="8">
        <f t="shared" ref="K102:AW102" si="37">K74/$I$74</f>
        <v>4.3459658668416881E-3</v>
      </c>
      <c r="L102" s="8">
        <f t="shared" si="37"/>
        <v>4.4438251204200032E-3</v>
      </c>
      <c r="M102" s="8">
        <f t="shared" si="37"/>
        <v>4.5438878964844838E-3</v>
      </c>
      <c r="N102" s="8">
        <f t="shared" si="37"/>
        <v>4.6462038123286893E-3</v>
      </c>
      <c r="O102" s="8">
        <f t="shared" si="37"/>
        <v>4.7508236024924322E-3</v>
      </c>
      <c r="P102" s="8">
        <f t="shared" si="37"/>
        <v>4.8577991439179144E-3</v>
      </c>
      <c r="Q102" s="8">
        <f t="shared" si="37"/>
        <v>4.9671834816745787E-3</v>
      </c>
      <c r="R102" s="8">
        <f t="shared" si="37"/>
        <v>5.079030855261314E-3</v>
      </c>
      <c r="S102" s="8">
        <f t="shared" si="37"/>
        <v>5.1933967255018889E-3</v>
      </c>
      <c r="T102" s="8">
        <f t="shared" si="37"/>
        <v>4.2083770969174317E-2</v>
      </c>
      <c r="U102" s="8">
        <f t="shared" si="37"/>
        <v>4.3031382280673117E-2</v>
      </c>
      <c r="V102" s="8">
        <f t="shared" si="37"/>
        <v>4.400033120467664E-2</v>
      </c>
      <c r="W102" s="8">
        <f t="shared" si="37"/>
        <v>4.4991098205803909E-2</v>
      </c>
      <c r="X102" s="8">
        <f t="shared" si="37"/>
        <v>4.6004174567420911E-2</v>
      </c>
      <c r="Y102" s="8">
        <f t="shared" si="37"/>
        <v>4.7040062635250887E-2</v>
      </c>
      <c r="Z102" s="8">
        <f t="shared" si="37"/>
        <v>4.8099276066467168E-2</v>
      </c>
      <c r="AA102" s="8">
        <f t="shared" si="37"/>
        <v>4.9182340084396377E-2</v>
      </c>
      <c r="AB102" s="8">
        <f t="shared" si="37"/>
        <v>5.028979173895691E-2</v>
      </c>
      <c r="AC102" s="8">
        <f t="shared" si="37"/>
        <v>5.1422180172960706E-2</v>
      </c>
      <c r="AD102" s="8">
        <f t="shared" si="37"/>
        <v>5.2580066894412546E-2</v>
      </c>
      <c r="AE102" s="8">
        <f t="shared" si="37"/>
        <v>5.376402605494042E-2</v>
      </c>
      <c r="AF102" s="8">
        <f t="shared" si="37"/>
        <v>5.4974644734495037E-2</v>
      </c>
      <c r="AG102" s="8">
        <f t="shared" si="37"/>
        <v>5.6212523232460287E-2</v>
      </c>
      <c r="AH102" s="8">
        <f t="shared" si="37"/>
        <v>5.7478275365319027E-2</v>
      </c>
      <c r="AI102" s="8">
        <f t="shared" si="37"/>
        <v>5.8772528771020842E-2</v>
      </c>
      <c r="AJ102" s="8">
        <f t="shared" si="37"/>
        <v>6.0095925220203232E-2</v>
      </c>
      <c r="AK102" s="8">
        <f t="shared" si="37"/>
        <v>6.144912093442207E-2</v>
      </c>
      <c r="AL102" s="8">
        <f t="shared" si="37"/>
        <v>3.1450102752439577E-2</v>
      </c>
      <c r="AM102" s="8">
        <f t="shared" si="37"/>
        <v>-1.2292147353320654E-13</v>
      </c>
      <c r="AN102" s="8">
        <f t="shared" si="37"/>
        <v>-1.2568932860093529E-13</v>
      </c>
      <c r="AO102" s="8">
        <f t="shared" si="37"/>
        <v>-1.2851950818736467E-13</v>
      </c>
      <c r="AP102" s="8">
        <f t="shared" si="37"/>
        <v>-1.3141341567003396E-13</v>
      </c>
      <c r="AQ102" s="8">
        <f t="shared" si="37"/>
        <v>-1.3437248602669981E-13</v>
      </c>
      <c r="AR102" s="8">
        <f t="shared" si="37"/>
        <v>-1.3739818654689393E-13</v>
      </c>
      <c r="AS102" s="8">
        <f t="shared" si="37"/>
        <v>-1.4049201755948631E-13</v>
      </c>
      <c r="AT102" s="8">
        <f t="shared" si="37"/>
        <v>-1.4365551317664899E-13</v>
      </c>
      <c r="AU102" s="8">
        <f t="shared" si="37"/>
        <v>-1.4689024205455915E-13</v>
      </c>
      <c r="AV102" s="8">
        <f t="shared" si="37"/>
        <v>-1.5019780817123772E-13</v>
      </c>
      <c r="AW102" s="8">
        <f t="shared" si="37"/>
        <v>-1.5357985162189888E-13</v>
      </c>
    </row>
    <row r="103" spans="1:49" x14ac:dyDescent="0.25">
      <c r="A103" s="9"/>
      <c r="B103" s="8"/>
      <c r="C103" s="9"/>
      <c r="D103" s="9"/>
      <c r="E103" s="9"/>
      <c r="F103" s="9"/>
      <c r="G103" s="20" t="s">
        <v>296</v>
      </c>
      <c r="H103" s="9"/>
      <c r="I103" s="13">
        <f>SUM(J103:AW103)</f>
        <v>19.699141661696601</v>
      </c>
      <c r="J103" s="11">
        <f>J102*J100</f>
        <v>4.250261611097669E-3</v>
      </c>
      <c r="K103" s="11">
        <f t="shared" ref="K103:AW103" si="38">K102*K100</f>
        <v>8.6919317336833762E-3</v>
      </c>
      <c r="L103" s="11">
        <f t="shared" si="38"/>
        <v>1.333147536126001E-2</v>
      </c>
      <c r="M103" s="11">
        <f t="shared" si="38"/>
        <v>1.8175551585937935E-2</v>
      </c>
      <c r="N103" s="11">
        <f t="shared" si="38"/>
        <v>2.3231019061643446E-2</v>
      </c>
      <c r="O103" s="11">
        <f t="shared" si="38"/>
        <v>2.8504941614954593E-2</v>
      </c>
      <c r="P103" s="11">
        <f t="shared" si="38"/>
        <v>3.40045940074254E-2</v>
      </c>
      <c r="Q103" s="11">
        <f t="shared" si="38"/>
        <v>3.973746785339663E-2</v>
      </c>
      <c r="R103" s="11">
        <f t="shared" si="38"/>
        <v>4.5711277697351824E-2</v>
      </c>
      <c r="S103" s="11">
        <f t="shared" si="38"/>
        <v>5.1933967255018892E-2</v>
      </c>
      <c r="T103" s="11">
        <f t="shared" si="38"/>
        <v>0.46292148066091748</v>
      </c>
      <c r="U103" s="11">
        <f t="shared" si="38"/>
        <v>0.51637658736807746</v>
      </c>
      <c r="V103" s="11">
        <f t="shared" si="38"/>
        <v>0.5720043056607963</v>
      </c>
      <c r="W103" s="11">
        <f t="shared" si="38"/>
        <v>0.62987537488125467</v>
      </c>
      <c r="X103" s="11">
        <f t="shared" si="38"/>
        <v>0.69006261851131367</v>
      </c>
      <c r="Y103" s="11">
        <f t="shared" si="38"/>
        <v>0.75264100216401419</v>
      </c>
      <c r="Z103" s="11">
        <f t="shared" si="38"/>
        <v>0.81768769312994183</v>
      </c>
      <c r="AA103" s="11">
        <f t="shared" si="38"/>
        <v>0.88528212151913477</v>
      </c>
      <c r="AB103" s="11">
        <f t="shared" si="38"/>
        <v>0.95550604304018127</v>
      </c>
      <c r="AC103" s="11">
        <f t="shared" si="38"/>
        <v>1.0284436034592142</v>
      </c>
      <c r="AD103" s="11">
        <f t="shared" si="38"/>
        <v>1.1041814047826635</v>
      </c>
      <c r="AE103" s="11">
        <f t="shared" si="38"/>
        <v>1.1828085732086893</v>
      </c>
      <c r="AF103" s="11">
        <f t="shared" si="38"/>
        <v>1.2644168288933859</v>
      </c>
      <c r="AG103" s="11">
        <f t="shared" si="38"/>
        <v>1.3491005575790469</v>
      </c>
      <c r="AH103" s="11">
        <f t="shared" si="38"/>
        <v>1.4369568841329756</v>
      </c>
      <c r="AI103" s="11">
        <f t="shared" si="38"/>
        <v>1.528085748046542</v>
      </c>
      <c r="AJ103" s="11">
        <f t="shared" si="38"/>
        <v>1.6225899809454873</v>
      </c>
      <c r="AK103" s="11">
        <f t="shared" si="38"/>
        <v>1.720575386163818</v>
      </c>
      <c r="AL103" s="11">
        <f t="shared" si="38"/>
        <v>0.91205297982074773</v>
      </c>
      <c r="AM103" s="11">
        <f t="shared" si="38"/>
        <v>-3.6876442059961961E-12</v>
      </c>
      <c r="AN103" s="11">
        <f t="shared" si="38"/>
        <v>-3.896369186628994E-12</v>
      </c>
      <c r="AO103" s="11">
        <f t="shared" si="38"/>
        <v>-4.1126242619956694E-12</v>
      </c>
      <c r="AP103" s="11">
        <f t="shared" si="38"/>
        <v>-4.3366427171111207E-12</v>
      </c>
      <c r="AQ103" s="11">
        <f t="shared" si="38"/>
        <v>-4.5686645249077934E-12</v>
      </c>
      <c r="AR103" s="11">
        <f t="shared" si="38"/>
        <v>-4.8089365291412877E-12</v>
      </c>
      <c r="AS103" s="11">
        <f t="shared" si="38"/>
        <v>-5.0577126321415068E-12</v>
      </c>
      <c r="AT103" s="11">
        <f t="shared" si="38"/>
        <v>-5.3152539875360129E-12</v>
      </c>
      <c r="AU103" s="11">
        <f t="shared" si="38"/>
        <v>-5.5818291980732478E-12</v>
      </c>
      <c r="AV103" s="11">
        <f t="shared" si="38"/>
        <v>-5.8577145186782708E-12</v>
      </c>
      <c r="AW103" s="11">
        <f t="shared" si="38"/>
        <v>-6.1431940648759553E-12</v>
      </c>
    </row>
    <row r="104" spans="1:49" x14ac:dyDescent="0.25">
      <c r="A104" s="9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 x14ac:dyDescent="0.25">
      <c r="A105" s="9"/>
      <c r="B105" s="8"/>
      <c r="C105" s="9"/>
      <c r="D105" s="9"/>
      <c r="E105" s="9"/>
      <c r="F105" s="9"/>
      <c r="G105" s="9" t="s">
        <v>301</v>
      </c>
      <c r="H105" s="9"/>
      <c r="I105" s="30">
        <f>SUM(J105:AW105)</f>
        <v>0.97776985569282704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f t="shared" ref="O105:AW105" si="39">O102</f>
        <v>4.7508236024924322E-3</v>
      </c>
      <c r="P105" s="8">
        <f t="shared" si="39"/>
        <v>4.8577991439179144E-3</v>
      </c>
      <c r="Q105" s="8">
        <f t="shared" si="39"/>
        <v>4.9671834816745787E-3</v>
      </c>
      <c r="R105" s="8">
        <f t="shared" si="39"/>
        <v>5.079030855261314E-3</v>
      </c>
      <c r="S105" s="8">
        <f t="shared" si="39"/>
        <v>5.1933967255018889E-3</v>
      </c>
      <c r="T105" s="8">
        <f t="shared" si="39"/>
        <v>4.2083770969174317E-2</v>
      </c>
      <c r="U105" s="8">
        <f t="shared" si="39"/>
        <v>4.3031382280673117E-2</v>
      </c>
      <c r="V105" s="8">
        <f t="shared" si="39"/>
        <v>4.400033120467664E-2</v>
      </c>
      <c r="W105" s="8">
        <f t="shared" si="39"/>
        <v>4.4991098205803909E-2</v>
      </c>
      <c r="X105" s="8">
        <f t="shared" si="39"/>
        <v>4.6004174567420911E-2</v>
      </c>
      <c r="Y105" s="8">
        <f t="shared" si="39"/>
        <v>4.7040062635250887E-2</v>
      </c>
      <c r="Z105" s="8">
        <f t="shared" si="39"/>
        <v>4.8099276066467168E-2</v>
      </c>
      <c r="AA105" s="8">
        <f t="shared" si="39"/>
        <v>4.9182340084396377E-2</v>
      </c>
      <c r="AB105" s="8">
        <f t="shared" si="39"/>
        <v>5.028979173895691E-2</v>
      </c>
      <c r="AC105" s="8">
        <f t="shared" si="39"/>
        <v>5.1422180172960706E-2</v>
      </c>
      <c r="AD105" s="8">
        <f t="shared" si="39"/>
        <v>5.2580066894412546E-2</v>
      </c>
      <c r="AE105" s="8">
        <f t="shared" si="39"/>
        <v>5.376402605494042E-2</v>
      </c>
      <c r="AF105" s="8">
        <f t="shared" si="39"/>
        <v>5.4974644734495037E-2</v>
      </c>
      <c r="AG105" s="8">
        <f t="shared" si="39"/>
        <v>5.6212523232460287E-2</v>
      </c>
      <c r="AH105" s="8">
        <f t="shared" si="39"/>
        <v>5.7478275365319027E-2</v>
      </c>
      <c r="AI105" s="8">
        <f t="shared" si="39"/>
        <v>5.8772528771020842E-2</v>
      </c>
      <c r="AJ105" s="8">
        <f t="shared" si="39"/>
        <v>6.0095925220203232E-2</v>
      </c>
      <c r="AK105" s="8">
        <f t="shared" si="39"/>
        <v>6.144912093442207E-2</v>
      </c>
      <c r="AL105" s="8">
        <f t="shared" si="39"/>
        <v>3.1450102752439577E-2</v>
      </c>
      <c r="AM105" s="8">
        <f t="shared" si="39"/>
        <v>-1.2292147353320654E-13</v>
      </c>
      <c r="AN105" s="8">
        <f t="shared" si="39"/>
        <v>-1.2568932860093529E-13</v>
      </c>
      <c r="AO105" s="8">
        <f t="shared" si="39"/>
        <v>-1.2851950818736467E-13</v>
      </c>
      <c r="AP105" s="8">
        <f t="shared" si="39"/>
        <v>-1.3141341567003396E-13</v>
      </c>
      <c r="AQ105" s="8">
        <f t="shared" si="39"/>
        <v>-1.3437248602669981E-13</v>
      </c>
      <c r="AR105" s="8">
        <f t="shared" si="39"/>
        <v>-1.3739818654689393E-13</v>
      </c>
      <c r="AS105" s="8">
        <f t="shared" si="39"/>
        <v>-1.4049201755948631E-13</v>
      </c>
      <c r="AT105" s="8">
        <f t="shared" si="39"/>
        <v>-1.4365551317664899E-13</v>
      </c>
      <c r="AU105" s="8">
        <f t="shared" si="39"/>
        <v>-1.4689024205455915E-13</v>
      </c>
      <c r="AV105" s="8">
        <f t="shared" si="39"/>
        <v>-1.5019780817123772E-13</v>
      </c>
      <c r="AW105" s="8">
        <f t="shared" si="39"/>
        <v>-1.5357985162189888E-13</v>
      </c>
    </row>
    <row r="106" spans="1:49" x14ac:dyDescent="0.25">
      <c r="A106" s="9"/>
      <c r="B106" s="8"/>
      <c r="C106" s="9"/>
      <c r="D106" s="9"/>
      <c r="E106" s="9"/>
      <c r="F106" s="9"/>
      <c r="G106" s="9" t="s">
        <v>302</v>
      </c>
      <c r="H106" s="80">
        <v>0.99566242279897343</v>
      </c>
      <c r="I106" s="30">
        <f>SUM(J106:AW106)</f>
        <v>0.89631655129627674</v>
      </c>
      <c r="J106" s="8">
        <f>J105*($H$106^J100)</f>
        <v>0</v>
      </c>
      <c r="K106" s="8">
        <f t="shared" ref="K106:AW106" si="40">K105*($H$106^K100)</f>
        <v>0</v>
      </c>
      <c r="L106" s="8">
        <f t="shared" si="40"/>
        <v>0</v>
      </c>
      <c r="M106" s="8">
        <f t="shared" si="40"/>
        <v>0</v>
      </c>
      <c r="N106" s="8">
        <f t="shared" si="40"/>
        <v>0</v>
      </c>
      <c r="O106" s="8">
        <f t="shared" si="40"/>
        <v>4.6285142595198173E-3</v>
      </c>
      <c r="P106" s="8">
        <f t="shared" si="40"/>
        <v>4.7122071227837462E-3</v>
      </c>
      <c r="Q106" s="8">
        <f t="shared" si="40"/>
        <v>4.797413321638546E-3</v>
      </c>
      <c r="R106" s="8">
        <f t="shared" si="40"/>
        <v>4.8841602202407009E-3</v>
      </c>
      <c r="S106" s="8">
        <f t="shared" si="40"/>
        <v>4.9724756775456373E-3</v>
      </c>
      <c r="T106" s="8">
        <f t="shared" si="40"/>
        <v>4.0118799868895161E-2</v>
      </c>
      <c r="U106" s="8">
        <f t="shared" si="40"/>
        <v>4.0844228601201217E-2</v>
      </c>
      <c r="V106" s="8">
        <f t="shared" si="40"/>
        <v>4.1582774546568786E-2</v>
      </c>
      <c r="W106" s="8">
        <f t="shared" si="40"/>
        <v>4.2334674890638725E-2</v>
      </c>
      <c r="X106" s="8">
        <f t="shared" si="40"/>
        <v>4.3100171107845281E-2</v>
      </c>
      <c r="Y106" s="8">
        <f t="shared" si="40"/>
        <v>4.3879509038967757E-2</v>
      </c>
      <c r="Z106" s="8">
        <f t="shared" si="40"/>
        <v>4.4672938970081753E-2</v>
      </c>
      <c r="AA106" s="8">
        <f t="shared" si="40"/>
        <v>4.5480715712939324E-2</v>
      </c>
      <c r="AB106" s="8">
        <f t="shared" si="40"/>
        <v>4.6303098686802734E-2</v>
      </c>
      <c r="AC106" s="8">
        <f t="shared" si="40"/>
        <v>4.7140352001756827E-2</v>
      </c>
      <c r="AD106" s="8">
        <f t="shared" si="40"/>
        <v>4.7992744543528983E-2</v>
      </c>
      <c r="AE106" s="8">
        <f t="shared" si="40"/>
        <v>4.8860550059842425E-2</v>
      </c>
      <c r="AF106" s="8">
        <f t="shared" si="40"/>
        <v>4.9744047248330654E-2</v>
      </c>
      <c r="AG106" s="8">
        <f t="shared" si="40"/>
        <v>5.0643519846041797E-2</v>
      </c>
      <c r="AH106" s="8">
        <f t="shared" si="40"/>
        <v>5.1559256720561726E-2</v>
      </c>
      <c r="AI106" s="8">
        <f t="shared" si="40"/>
        <v>5.2491551962784239E-2</v>
      </c>
      <c r="AJ106" s="8">
        <f t="shared" si="40"/>
        <v>5.344070498135859E-2</v>
      </c>
      <c r="AK106" s="8">
        <f t="shared" si="40"/>
        <v>5.4407020598846154E-2</v>
      </c>
      <c r="AL106" s="8">
        <f t="shared" si="40"/>
        <v>2.7725121308856415E-2</v>
      </c>
      <c r="AM106" s="8">
        <f t="shared" si="40"/>
        <v>-1.0789250112822943E-13</v>
      </c>
      <c r="AN106" s="8">
        <f t="shared" si="40"/>
        <v>-1.0984341492860616E-13</v>
      </c>
      <c r="AO106" s="8">
        <f t="shared" si="40"/>
        <v>-1.1182960518116151E-13</v>
      </c>
      <c r="AP106" s="8">
        <f t="shared" si="40"/>
        <v>-1.1385170975522615E-13</v>
      </c>
      <c r="AQ106" s="8">
        <f t="shared" si="40"/>
        <v>-1.1591037805409092E-13</v>
      </c>
      <c r="AR106" s="8">
        <f t="shared" si="40"/>
        <v>-1.1800627122357042E-13</v>
      </c>
      <c r="AS106" s="8">
        <f t="shared" si="40"/>
        <v>-1.2014006236432329E-13</v>
      </c>
      <c r="AT106" s="8">
        <f t="shared" si="40"/>
        <v>-1.2231243674802702E-13</v>
      </c>
      <c r="AU106" s="8">
        <f t="shared" si="40"/>
        <v>-1.2452409203745078E-13</v>
      </c>
      <c r="AV106" s="8">
        <f t="shared" si="40"/>
        <v>-1.267757385105132E-13</v>
      </c>
      <c r="AW106" s="8">
        <f t="shared" si="40"/>
        <v>-1.290680992883881E-13</v>
      </c>
    </row>
    <row r="107" spans="1:49" x14ac:dyDescent="0.25">
      <c r="A107" s="9"/>
      <c r="B107" s="8"/>
      <c r="C107" s="9"/>
      <c r="D107" s="9"/>
      <c r="E107" s="9"/>
      <c r="F107" s="9"/>
      <c r="G107" s="9" t="s">
        <v>303</v>
      </c>
      <c r="H107" s="36">
        <f>I107-I103</f>
        <v>0.24155199598971322</v>
      </c>
      <c r="I107" s="13">
        <f>SUM(J107:AW107)</f>
        <v>19.940693657686314</v>
      </c>
      <c r="J107" s="11">
        <f>(J106/$I$106)*J100</f>
        <v>0</v>
      </c>
      <c r="K107" s="11">
        <f t="shared" ref="K107:AW107" si="41">(K106/$I$106)*K100</f>
        <v>0</v>
      </c>
      <c r="L107" s="11">
        <f t="shared" si="41"/>
        <v>0</v>
      </c>
      <c r="M107" s="11">
        <f t="shared" si="41"/>
        <v>0</v>
      </c>
      <c r="N107" s="11">
        <f t="shared" si="41"/>
        <v>0</v>
      </c>
      <c r="O107" s="11">
        <f t="shared" si="41"/>
        <v>3.0983568826164844E-2</v>
      </c>
      <c r="P107" s="11">
        <f t="shared" si="41"/>
        <v>3.6801116538327662E-2</v>
      </c>
      <c r="Q107" s="11">
        <f t="shared" si="41"/>
        <v>4.2818919853262999E-2</v>
      </c>
      <c r="R107" s="11">
        <f t="shared" si="41"/>
        <v>4.9042318719423272E-2</v>
      </c>
      <c r="S107" s="11">
        <f t="shared" si="41"/>
        <v>5.5476780723889466E-2</v>
      </c>
      <c r="T107" s="11">
        <f t="shared" si="41"/>
        <v>0.49235596276741422</v>
      </c>
      <c r="U107" s="11">
        <f t="shared" si="41"/>
        <v>0.54682772788874034</v>
      </c>
      <c r="V107" s="11">
        <f t="shared" si="41"/>
        <v>0.60310843119386648</v>
      </c>
      <c r="W107" s="11">
        <f t="shared" si="41"/>
        <v>0.66124568112882076</v>
      </c>
      <c r="X107" s="11">
        <f t="shared" si="41"/>
        <v>0.72128821640378071</v>
      </c>
      <c r="Y107" s="11">
        <f t="shared" si="41"/>
        <v>0.78328593130198121</v>
      </c>
      <c r="Z107" s="11">
        <f t="shared" si="41"/>
        <v>0.8472899015343045</v>
      </c>
      <c r="AA107" s="11">
        <f t="shared" si="41"/>
        <v>0.91335241065106998</v>
      </c>
      <c r="AB107" s="11">
        <f t="shared" si="41"/>
        <v>0.98152697702270619</v>
      </c>
      <c r="AC107" s="11">
        <f t="shared" si="41"/>
        <v>1.0518683814012182</v>
      </c>
      <c r="AD107" s="11">
        <f t="shared" si="41"/>
        <v>1.1244326950746728</v>
      </c>
      <c r="AE107" s="11">
        <f t="shared" si="41"/>
        <v>1.1992773086271118</v>
      </c>
      <c r="AF107" s="11">
        <f t="shared" si="41"/>
        <v>1.2764609613165776</v>
      </c>
      <c r="AG107" s="11">
        <f t="shared" si="41"/>
        <v>1.356043771084217</v>
      </c>
      <c r="AH107" s="11">
        <f t="shared" si="41"/>
        <v>1.4380872652076815</v>
      </c>
      <c r="AI107" s="11">
        <f t="shared" si="41"/>
        <v>1.5226544116122911</v>
      </c>
      <c r="AJ107" s="11">
        <f t="shared" si="41"/>
        <v>1.6098096508537338</v>
      </c>
      <c r="AK107" s="11">
        <f t="shared" si="41"/>
        <v>1.6996189287863934</v>
      </c>
      <c r="AL107" s="11">
        <f t="shared" si="41"/>
        <v>0.89703633921969728</v>
      </c>
      <c r="AM107" s="11">
        <f t="shared" si="41"/>
        <v>-3.611196322511029E-12</v>
      </c>
      <c r="AN107" s="11">
        <f t="shared" si="41"/>
        <v>-3.7990438287256648E-12</v>
      </c>
      <c r="AO107" s="11">
        <f t="shared" si="41"/>
        <v>-3.9925039436366297E-12</v>
      </c>
      <c r="AP107" s="11">
        <f t="shared" si="41"/>
        <v>-4.1917182233094282E-12</v>
      </c>
      <c r="AQ107" s="11">
        <f t="shared" si="41"/>
        <v>-4.3968315079528331E-12</v>
      </c>
      <c r="AR107" s="11">
        <f t="shared" si="41"/>
        <v>-4.6079919944039099E-12</v>
      </c>
      <c r="AS107" s="11">
        <f t="shared" si="41"/>
        <v>-4.8253513101600625E-12</v>
      </c>
      <c r="AT107" s="11">
        <f t="shared" si="41"/>
        <v>-5.0490645889914839E-12</v>
      </c>
      <c r="AU107" s="11">
        <f t="shared" si="41"/>
        <v>-5.2792905481659444E-12</v>
      </c>
      <c r="AV107" s="11">
        <f t="shared" si="41"/>
        <v>-5.5161915673201663E-12</v>
      </c>
      <c r="AW107" s="11">
        <f t="shared" si="41"/>
        <v>-5.7599337690116908E-12</v>
      </c>
    </row>
    <row r="108" spans="1:49" x14ac:dyDescent="0.25">
      <c r="A108" s="9"/>
      <c r="B108" s="8"/>
      <c r="C108" s="9"/>
      <c r="D108" s="9"/>
      <c r="E108" s="9"/>
      <c r="F108" s="9"/>
      <c r="G108" s="9" t="s">
        <v>304</v>
      </c>
      <c r="H108" s="9"/>
      <c r="I108" s="13">
        <f>SUM(J108:AW108)</f>
        <v>1</v>
      </c>
      <c r="J108" s="8">
        <f>J106/$I$106</f>
        <v>0</v>
      </c>
      <c r="K108" s="8">
        <f t="shared" ref="K108:AW108" si="42">K106/$I$106</f>
        <v>0</v>
      </c>
      <c r="L108" s="8">
        <f t="shared" si="42"/>
        <v>0</v>
      </c>
      <c r="M108" s="8">
        <f t="shared" si="42"/>
        <v>0</v>
      </c>
      <c r="N108" s="8">
        <f t="shared" si="42"/>
        <v>0</v>
      </c>
      <c r="O108" s="8">
        <f t="shared" si="42"/>
        <v>5.1639281376941407E-3</v>
      </c>
      <c r="P108" s="8">
        <f t="shared" si="42"/>
        <v>5.2573023626182377E-3</v>
      </c>
      <c r="Q108" s="8">
        <f t="shared" si="42"/>
        <v>5.3523649816578749E-3</v>
      </c>
      <c r="R108" s="8">
        <f t="shared" si="42"/>
        <v>5.449146524380364E-3</v>
      </c>
      <c r="S108" s="8">
        <f t="shared" si="42"/>
        <v>5.5476780723889467E-3</v>
      </c>
      <c r="T108" s="8">
        <f t="shared" si="42"/>
        <v>4.4759632978855837E-2</v>
      </c>
      <c r="U108" s="8">
        <f t="shared" si="42"/>
        <v>4.5568977324061698E-2</v>
      </c>
      <c r="V108" s="8">
        <f t="shared" si="42"/>
        <v>4.6392956245682036E-2</v>
      </c>
      <c r="W108" s="8">
        <f t="shared" si="42"/>
        <v>4.7231834366344344E-2</v>
      </c>
      <c r="X108" s="8">
        <f t="shared" si="42"/>
        <v>4.8085881093585379E-2</v>
      </c>
      <c r="Y108" s="8">
        <f t="shared" si="42"/>
        <v>4.8955370706373826E-2</v>
      </c>
      <c r="Z108" s="8">
        <f t="shared" si="42"/>
        <v>4.9840582443194385E-2</v>
      </c>
      <c r="AA108" s="8">
        <f t="shared" si="42"/>
        <v>5.0741800591726109E-2</v>
      </c>
      <c r="AB108" s="8">
        <f t="shared" si="42"/>
        <v>5.1659314580142432E-2</v>
      </c>
      <c r="AC108" s="8">
        <f t="shared" si="42"/>
        <v>5.2593419070060911E-2</v>
      </c>
      <c r="AD108" s="8">
        <f t="shared" si="42"/>
        <v>5.3544414051174896E-2</v>
      </c>
      <c r="AE108" s="8">
        <f t="shared" si="42"/>
        <v>5.4512604937595993E-2</v>
      </c>
      <c r="AF108" s="8">
        <f t="shared" si="42"/>
        <v>5.5498302665938158E-2</v>
      </c>
      <c r="AG108" s="8">
        <f t="shared" si="42"/>
        <v>5.650182379517571E-2</v>
      </c>
      <c r="AH108" s="8">
        <f t="shared" si="42"/>
        <v>5.7523490608307255E-2</v>
      </c>
      <c r="AI108" s="8">
        <f t="shared" si="42"/>
        <v>5.8563631215857351E-2</v>
      </c>
      <c r="AJ108" s="8">
        <f t="shared" si="42"/>
        <v>5.9622579661249397E-2</v>
      </c>
      <c r="AK108" s="8">
        <f t="shared" si="42"/>
        <v>6.070067602808548E-2</v>
      </c>
      <c r="AL108" s="8">
        <f t="shared" si="42"/>
        <v>3.0932287559299904E-2</v>
      </c>
      <c r="AM108" s="8">
        <f t="shared" si="42"/>
        <v>-1.2037321075036763E-13</v>
      </c>
      <c r="AN108" s="8">
        <f t="shared" si="42"/>
        <v>-1.2254980092663434E-13</v>
      </c>
      <c r="AO108" s="8">
        <f t="shared" si="42"/>
        <v>-1.2476574823864468E-13</v>
      </c>
      <c r="AP108" s="8">
        <f t="shared" si="42"/>
        <v>-1.2702176434270994E-13</v>
      </c>
      <c r="AQ108" s="8">
        <f t="shared" si="42"/>
        <v>-1.2931857376331862E-13</v>
      </c>
      <c r="AR108" s="8">
        <f t="shared" si="42"/>
        <v>-1.3165691412582599E-13</v>
      </c>
      <c r="AS108" s="8">
        <f t="shared" si="42"/>
        <v>-1.3403753639333508E-13</v>
      </c>
      <c r="AT108" s="8">
        <f t="shared" si="42"/>
        <v>-1.3646120510787794E-13</v>
      </c>
      <c r="AU108" s="8">
        <f t="shared" si="42"/>
        <v>-1.389286986359459E-13</v>
      </c>
      <c r="AV108" s="8">
        <f t="shared" si="42"/>
        <v>-1.414408094184658E-13</v>
      </c>
      <c r="AW108" s="8">
        <f t="shared" si="42"/>
        <v>-1.4399834422529228E-13</v>
      </c>
    </row>
    <row r="109" spans="1:49" x14ac:dyDescent="0.25">
      <c r="A109" s="9"/>
      <c r="B109" s="8"/>
      <c r="C109" s="9"/>
      <c r="D109" s="9"/>
      <c r="E109" s="9"/>
      <c r="F109" s="9"/>
      <c r="G109" s="20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 x14ac:dyDescent="0.25">
      <c r="A110" s="9"/>
      <c r="B110" s="8"/>
      <c r="C110" s="9"/>
      <c r="D110" s="9"/>
      <c r="E110" s="9"/>
      <c r="F110" s="9"/>
      <c r="G110" s="16" t="s">
        <v>332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x14ac:dyDescent="0.25">
      <c r="A111" s="9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x14ac:dyDescent="0.25">
      <c r="A112" s="9"/>
      <c r="B112" s="8"/>
      <c r="C112" s="9"/>
      <c r="D112" s="9"/>
      <c r="E112" s="9"/>
      <c r="F112" s="9"/>
      <c r="G112" s="111" t="s">
        <v>333</v>
      </c>
      <c r="H112" s="9"/>
      <c r="I112" s="9">
        <f>NPV($C$14,J112:AW112)</f>
        <v>50.999999999854047</v>
      </c>
      <c r="J112" s="9">
        <f>SUM(J29:J48)</f>
        <v>1.3651437219037561</v>
      </c>
      <c r="K112" s="9">
        <f t="shared" ref="K112:AW112" si="43">SUM(K29:K48)</f>
        <v>1.3651437219037561</v>
      </c>
      <c r="L112" s="9">
        <f t="shared" si="43"/>
        <v>1.3651437219037561</v>
      </c>
      <c r="M112" s="9">
        <f t="shared" si="43"/>
        <v>1.3651437219037561</v>
      </c>
      <c r="N112" s="9">
        <f t="shared" si="43"/>
        <v>1.3651437219037561</v>
      </c>
      <c r="O112" s="9">
        <f t="shared" si="43"/>
        <v>1.3651437219037561</v>
      </c>
      <c r="P112" s="9">
        <f t="shared" si="43"/>
        <v>1.3651437219037561</v>
      </c>
      <c r="Q112" s="9">
        <f t="shared" si="43"/>
        <v>1.3651437219037561</v>
      </c>
      <c r="R112" s="9">
        <f t="shared" si="43"/>
        <v>1.3651437219037561</v>
      </c>
      <c r="S112" s="9">
        <f t="shared" si="43"/>
        <v>1.3651437219037561</v>
      </c>
      <c r="T112" s="9">
        <f t="shared" si="43"/>
        <v>3.2405888134141958</v>
      </c>
      <c r="U112" s="9">
        <f t="shared" si="43"/>
        <v>3.2405888134141998</v>
      </c>
      <c r="V112" s="9">
        <f t="shared" si="43"/>
        <v>3.2405888134141927</v>
      </c>
      <c r="W112" s="9">
        <f t="shared" si="43"/>
        <v>3.2405888134141958</v>
      </c>
      <c r="X112" s="9">
        <f t="shared" si="43"/>
        <v>3.2405888134141989</v>
      </c>
      <c r="Y112" s="9">
        <f t="shared" si="43"/>
        <v>3.2405888134141998</v>
      </c>
      <c r="Z112" s="9">
        <f t="shared" si="43"/>
        <v>3.2405888134141967</v>
      </c>
      <c r="AA112" s="9">
        <f t="shared" si="43"/>
        <v>3.2405888134141954</v>
      </c>
      <c r="AB112" s="9">
        <f t="shared" si="43"/>
        <v>3.2405888134142002</v>
      </c>
      <c r="AC112" s="9">
        <f t="shared" si="43"/>
        <v>3.2405888134141989</v>
      </c>
      <c r="AD112" s="9">
        <f t="shared" si="43"/>
        <v>3.2405888134141949</v>
      </c>
      <c r="AE112" s="9">
        <f t="shared" si="43"/>
        <v>3.2405888134141949</v>
      </c>
      <c r="AF112" s="9">
        <f t="shared" si="43"/>
        <v>3.2405888134141967</v>
      </c>
      <c r="AG112" s="9">
        <f t="shared" si="43"/>
        <v>3.2405888134141918</v>
      </c>
      <c r="AH112" s="9">
        <f t="shared" si="43"/>
        <v>3.2405888134141927</v>
      </c>
      <c r="AI112" s="9">
        <f t="shared" si="43"/>
        <v>3.2405888134141998</v>
      </c>
      <c r="AJ112" s="9">
        <f t="shared" si="43"/>
        <v>3.2405888134141976</v>
      </c>
      <c r="AK112" s="9">
        <f t="shared" si="43"/>
        <v>3.2405888134141985</v>
      </c>
      <c r="AL112" s="9">
        <f t="shared" si="43"/>
        <v>1.640071921310936</v>
      </c>
      <c r="AM112" s="9">
        <f t="shared" si="43"/>
        <v>0</v>
      </c>
      <c r="AN112" s="9">
        <f t="shared" si="43"/>
        <v>0</v>
      </c>
      <c r="AO112" s="9">
        <f t="shared" si="43"/>
        <v>0</v>
      </c>
      <c r="AP112" s="9">
        <f t="shared" si="43"/>
        <v>0</v>
      </c>
      <c r="AQ112" s="9">
        <f t="shared" si="43"/>
        <v>0</v>
      </c>
      <c r="AR112" s="9">
        <f t="shared" si="43"/>
        <v>0</v>
      </c>
      <c r="AS112" s="9">
        <f t="shared" si="43"/>
        <v>0</v>
      </c>
      <c r="AT112" s="9">
        <f t="shared" si="43"/>
        <v>0</v>
      </c>
      <c r="AU112" s="9">
        <f t="shared" si="43"/>
        <v>0</v>
      </c>
      <c r="AV112" s="9">
        <f t="shared" si="43"/>
        <v>0</v>
      </c>
      <c r="AW112" s="9">
        <f t="shared" si="43"/>
        <v>0</v>
      </c>
    </row>
    <row r="113" spans="1:49" x14ac:dyDescent="0.25">
      <c r="A113" s="9"/>
      <c r="B113" s="8"/>
      <c r="C113" s="9"/>
      <c r="D113" s="9"/>
      <c r="E113" s="9"/>
      <c r="F113" s="9"/>
      <c r="G113" s="112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 x14ac:dyDescent="0.25">
      <c r="A114" s="9"/>
      <c r="B114" s="8"/>
      <c r="C114" s="9"/>
      <c r="D114" s="9"/>
      <c r="E114" s="9"/>
      <c r="F114" s="9"/>
      <c r="G114" s="111" t="s">
        <v>334</v>
      </c>
      <c r="H114" s="9"/>
      <c r="I114" s="9">
        <f>NPV($C$14,J114:AW114)</f>
        <v>0</v>
      </c>
      <c r="J114" s="9">
        <f>SUM(J49:J58)</f>
        <v>0</v>
      </c>
      <c r="K114" s="9">
        <f t="shared" ref="K114:AW114" si="44">SUM(K49:K58)</f>
        <v>0</v>
      </c>
      <c r="L114" s="9">
        <f t="shared" si="44"/>
        <v>0</v>
      </c>
      <c r="M114" s="9">
        <f t="shared" si="44"/>
        <v>0</v>
      </c>
      <c r="N114" s="9">
        <f t="shared" si="44"/>
        <v>0</v>
      </c>
      <c r="O114" s="9">
        <f t="shared" si="44"/>
        <v>0</v>
      </c>
      <c r="P114" s="9">
        <f t="shared" si="44"/>
        <v>0</v>
      </c>
      <c r="Q114" s="9">
        <f t="shared" si="44"/>
        <v>0</v>
      </c>
      <c r="R114" s="9">
        <f t="shared" si="44"/>
        <v>0</v>
      </c>
      <c r="S114" s="9">
        <f t="shared" si="44"/>
        <v>0</v>
      </c>
      <c r="T114" s="9">
        <f t="shared" si="44"/>
        <v>0</v>
      </c>
      <c r="U114" s="9">
        <f t="shared" si="44"/>
        <v>0</v>
      </c>
      <c r="V114" s="9">
        <f t="shared" si="44"/>
        <v>0</v>
      </c>
      <c r="W114" s="9">
        <f t="shared" si="44"/>
        <v>0</v>
      </c>
      <c r="X114" s="9">
        <f t="shared" si="44"/>
        <v>0</v>
      </c>
      <c r="Y114" s="9">
        <f t="shared" si="44"/>
        <v>0</v>
      </c>
      <c r="Z114" s="9">
        <f t="shared" si="44"/>
        <v>0</v>
      </c>
      <c r="AA114" s="9">
        <f t="shared" si="44"/>
        <v>0</v>
      </c>
      <c r="AB114" s="9">
        <f t="shared" si="44"/>
        <v>0</v>
      </c>
      <c r="AC114" s="9">
        <f t="shared" si="44"/>
        <v>0</v>
      </c>
      <c r="AD114" s="9">
        <f t="shared" si="44"/>
        <v>0</v>
      </c>
      <c r="AE114" s="9">
        <f t="shared" si="44"/>
        <v>0</v>
      </c>
      <c r="AF114" s="9">
        <f t="shared" si="44"/>
        <v>0</v>
      </c>
      <c r="AG114" s="9">
        <f t="shared" si="44"/>
        <v>0</v>
      </c>
      <c r="AH114" s="9">
        <f t="shared" si="44"/>
        <v>0</v>
      </c>
      <c r="AI114" s="9">
        <f t="shared" si="44"/>
        <v>0</v>
      </c>
      <c r="AJ114" s="9">
        <f t="shared" si="44"/>
        <v>0</v>
      </c>
      <c r="AK114" s="9">
        <f t="shared" si="44"/>
        <v>0</v>
      </c>
      <c r="AL114" s="9">
        <f t="shared" si="44"/>
        <v>0</v>
      </c>
      <c r="AM114" s="9">
        <f t="shared" si="44"/>
        <v>0</v>
      </c>
      <c r="AN114" s="9">
        <f t="shared" si="44"/>
        <v>0</v>
      </c>
      <c r="AO114" s="9">
        <f t="shared" si="44"/>
        <v>0</v>
      </c>
      <c r="AP114" s="9">
        <f t="shared" si="44"/>
        <v>0</v>
      </c>
      <c r="AQ114" s="9">
        <f t="shared" si="44"/>
        <v>0</v>
      </c>
      <c r="AR114" s="9">
        <f t="shared" si="44"/>
        <v>0</v>
      </c>
      <c r="AS114" s="9">
        <f t="shared" si="44"/>
        <v>0</v>
      </c>
      <c r="AT114" s="9">
        <f t="shared" si="44"/>
        <v>0</v>
      </c>
      <c r="AU114" s="9">
        <f t="shared" si="44"/>
        <v>0</v>
      </c>
      <c r="AV114" s="9">
        <f t="shared" si="44"/>
        <v>0</v>
      </c>
      <c r="AW114" s="9">
        <f t="shared" si="44"/>
        <v>0</v>
      </c>
    </row>
    <row r="116" spans="1:49" x14ac:dyDescent="0.25">
      <c r="G116" t="s">
        <v>336</v>
      </c>
    </row>
    <row r="118" spans="1:49" x14ac:dyDescent="0.25">
      <c r="H118" s="96" t="s">
        <v>313</v>
      </c>
      <c r="I118" s="96" t="s">
        <v>314</v>
      </c>
    </row>
    <row r="119" spans="1:49" x14ac:dyDescent="0.25">
      <c r="G119" s="9" t="s">
        <v>285</v>
      </c>
      <c r="H119" s="114">
        <f>$H$123+H85</f>
        <v>154.4920679357013</v>
      </c>
      <c r="I119" s="9">
        <f>$I$123+I85</f>
        <v>90.608804938605601</v>
      </c>
    </row>
    <row r="120" spans="1:49" x14ac:dyDescent="0.25">
      <c r="G120" s="9" t="s">
        <v>310</v>
      </c>
      <c r="H120" s="114">
        <f t="shared" ref="H120:H121" si="45">$H$123+H86</f>
        <v>150.31006793570128</v>
      </c>
      <c r="I120" s="9">
        <f t="shared" ref="I120:I121" si="46">$I$123+I86</f>
        <v>86.71995169638646</v>
      </c>
    </row>
    <row r="121" spans="1:49" x14ac:dyDescent="0.25">
      <c r="G121" s="9" t="s">
        <v>311</v>
      </c>
      <c r="H121" s="114">
        <f t="shared" si="45"/>
        <v>148.8000866858404</v>
      </c>
      <c r="I121" s="9">
        <f t="shared" si="46"/>
        <v>85.314670017420951</v>
      </c>
    </row>
    <row r="123" spans="1:49" x14ac:dyDescent="0.25">
      <c r="G123" s="9" t="s">
        <v>320</v>
      </c>
      <c r="H123" s="9">
        <f>'Wifia Loan'!I41</f>
        <v>80.869960153897267</v>
      </c>
      <c r="I123" s="9">
        <f>'Wifia Loan'!I48</f>
        <v>41.315673669904641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1980F-0D97-4401-98C4-12B891C63993}">
  <sheetPr codeName="Sheet5"/>
  <dimension ref="A1:AW55"/>
  <sheetViews>
    <sheetView showGridLines="0" topLeftCell="A7" workbookViewId="0">
      <selection activeCell="J26" sqref="J26"/>
    </sheetView>
  </sheetViews>
  <sheetFormatPr defaultRowHeight="15" x14ac:dyDescent="0.25"/>
  <cols>
    <col min="1" max="16384" width="9.140625" style="40"/>
  </cols>
  <sheetData>
    <row r="1" spans="1:49" ht="28.5" x14ac:dyDescent="0.45">
      <c r="A1" s="25" t="s">
        <v>280</v>
      </c>
      <c r="B1" s="25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</row>
    <row r="2" spans="1:4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49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6">
        <f>Rates!$G$7</f>
        <v>43808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 x14ac:dyDescent="0.25">
      <c r="A5" s="9"/>
      <c r="B5" s="9" t="s">
        <v>223</v>
      </c>
      <c r="C5" s="37">
        <f>Rates!$G$7</f>
        <v>43808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8" t="str">
        <f>Rates!K8</f>
        <v>Aa3/AA-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x14ac:dyDescent="0.25">
      <c r="A6" s="9"/>
      <c r="B6" s="9" t="s">
        <v>241</v>
      </c>
      <c r="C6" s="13">
        <v>49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x14ac:dyDescent="0.25">
      <c r="A7" s="9"/>
      <c r="B7" s="9" t="s">
        <v>259</v>
      </c>
      <c r="C7" s="44">
        <f>ROUND(I34,0)</f>
        <v>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x14ac:dyDescent="0.25">
      <c r="A8" s="9"/>
      <c r="B8" s="9" t="s">
        <v>268</v>
      </c>
      <c r="C8" s="23">
        <f>Rates!D10</f>
        <v>2.24E-2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x14ac:dyDescent="0.2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x14ac:dyDescent="0.25">
      <c r="A19" s="9"/>
      <c r="B19" s="6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x14ac:dyDescent="0.25">
      <c r="A20" s="9"/>
      <c r="B20" s="6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x14ac:dyDescent="0.25">
      <c r="A21" s="9"/>
      <c r="B21" s="6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x14ac:dyDescent="0.25">
      <c r="A22" s="9"/>
      <c r="B22" s="6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x14ac:dyDescent="0.25">
      <c r="A23" s="9"/>
      <c r="B23" s="6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x14ac:dyDescent="0.25">
      <c r="A24" s="9"/>
      <c r="B24" s="6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x14ac:dyDescent="0.25">
      <c r="A25" s="10"/>
      <c r="B25" s="6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x14ac:dyDescent="0.25">
      <c r="A26" s="18"/>
      <c r="B26" s="63"/>
      <c r="C26" s="9"/>
      <c r="D26" s="18"/>
      <c r="E26" s="35"/>
      <c r="F26" s="18"/>
      <c r="G26" s="18"/>
      <c r="H26" s="18"/>
      <c r="I26" s="9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</row>
    <row r="27" spans="1:49" x14ac:dyDescent="0.25">
      <c r="A27" s="18"/>
      <c r="B27" s="63"/>
      <c r="C27" s="9"/>
      <c r="D27" s="18"/>
      <c r="E27" s="18"/>
      <c r="F27" s="18"/>
      <c r="G27" s="32" t="s">
        <v>269</v>
      </c>
      <c r="H27" s="18"/>
      <c r="I27" s="9"/>
      <c r="J27" s="27">
        <f>1</f>
        <v>1</v>
      </c>
      <c r="K27" s="27">
        <f>J27+1</f>
        <v>2</v>
      </c>
      <c r="L27" s="27">
        <f t="shared" ref="L27:AW27" si="0">K27+1</f>
        <v>3</v>
      </c>
      <c r="M27" s="27">
        <f t="shared" si="0"/>
        <v>4</v>
      </c>
      <c r="N27" s="27">
        <f t="shared" si="0"/>
        <v>5</v>
      </c>
      <c r="O27" s="27">
        <f t="shared" si="0"/>
        <v>6</v>
      </c>
      <c r="P27" s="27">
        <f t="shared" si="0"/>
        <v>7</v>
      </c>
      <c r="Q27" s="27">
        <f t="shared" si="0"/>
        <v>8</v>
      </c>
      <c r="R27" s="27">
        <f t="shared" si="0"/>
        <v>9</v>
      </c>
      <c r="S27" s="27">
        <f t="shared" si="0"/>
        <v>10</v>
      </c>
      <c r="T27" s="27">
        <f t="shared" si="0"/>
        <v>11</v>
      </c>
      <c r="U27" s="27">
        <f t="shared" si="0"/>
        <v>12</v>
      </c>
      <c r="V27" s="27">
        <f t="shared" si="0"/>
        <v>13</v>
      </c>
      <c r="W27" s="27">
        <f t="shared" si="0"/>
        <v>14</v>
      </c>
      <c r="X27" s="27">
        <f t="shared" si="0"/>
        <v>15</v>
      </c>
      <c r="Y27" s="27">
        <f t="shared" si="0"/>
        <v>16</v>
      </c>
      <c r="Z27" s="27">
        <f t="shared" si="0"/>
        <v>17</v>
      </c>
      <c r="AA27" s="27">
        <f t="shared" si="0"/>
        <v>18</v>
      </c>
      <c r="AB27" s="27">
        <f t="shared" si="0"/>
        <v>19</v>
      </c>
      <c r="AC27" s="27">
        <f t="shared" si="0"/>
        <v>20</v>
      </c>
      <c r="AD27" s="27">
        <f t="shared" si="0"/>
        <v>21</v>
      </c>
      <c r="AE27" s="27">
        <f t="shared" si="0"/>
        <v>22</v>
      </c>
      <c r="AF27" s="27">
        <f t="shared" si="0"/>
        <v>23</v>
      </c>
      <c r="AG27" s="27">
        <f t="shared" si="0"/>
        <v>24</v>
      </c>
      <c r="AH27" s="27">
        <f t="shared" si="0"/>
        <v>25</v>
      </c>
      <c r="AI27" s="27">
        <f t="shared" si="0"/>
        <v>26</v>
      </c>
      <c r="AJ27" s="27">
        <f t="shared" si="0"/>
        <v>27</v>
      </c>
      <c r="AK27" s="27">
        <f t="shared" si="0"/>
        <v>28</v>
      </c>
      <c r="AL27" s="27">
        <f t="shared" si="0"/>
        <v>29</v>
      </c>
      <c r="AM27" s="27">
        <f t="shared" si="0"/>
        <v>30</v>
      </c>
      <c r="AN27" s="27">
        <f t="shared" si="0"/>
        <v>31</v>
      </c>
      <c r="AO27" s="27">
        <f t="shared" si="0"/>
        <v>32</v>
      </c>
      <c r="AP27" s="27">
        <f t="shared" si="0"/>
        <v>33</v>
      </c>
      <c r="AQ27" s="27">
        <f t="shared" si="0"/>
        <v>34</v>
      </c>
      <c r="AR27" s="27">
        <f t="shared" si="0"/>
        <v>35</v>
      </c>
      <c r="AS27" s="27">
        <f t="shared" si="0"/>
        <v>36</v>
      </c>
      <c r="AT27" s="27">
        <f t="shared" si="0"/>
        <v>37</v>
      </c>
      <c r="AU27" s="27">
        <f t="shared" si="0"/>
        <v>38</v>
      </c>
      <c r="AV27" s="27">
        <f t="shared" si="0"/>
        <v>39</v>
      </c>
      <c r="AW27" s="27">
        <f t="shared" si="0"/>
        <v>40</v>
      </c>
    </row>
    <row r="28" spans="1:49" x14ac:dyDescent="0.25">
      <c r="A28" s="18"/>
      <c r="B28" s="63"/>
      <c r="C28" s="9"/>
      <c r="D28" s="18"/>
      <c r="E28" s="18"/>
      <c r="F28" s="18"/>
      <c r="G28" s="18"/>
      <c r="H28" s="18"/>
      <c r="I28" s="9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</row>
    <row r="29" spans="1:49" x14ac:dyDescent="0.25">
      <c r="A29" s="18"/>
      <c r="B29" s="63"/>
      <c r="C29" s="9"/>
      <c r="D29" s="18"/>
      <c r="E29" s="18"/>
      <c r="F29" s="18"/>
      <c r="G29" s="41" t="s">
        <v>270</v>
      </c>
      <c r="H29" s="18"/>
      <c r="I29" s="9"/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f>N33</f>
        <v>49</v>
      </c>
      <c r="P29" s="43">
        <f t="shared" ref="P29:T29" si="1">O33</f>
        <v>49</v>
      </c>
      <c r="Q29" s="43">
        <f t="shared" si="1"/>
        <v>49</v>
      </c>
      <c r="R29" s="43">
        <f t="shared" si="1"/>
        <v>49</v>
      </c>
      <c r="S29" s="43">
        <f t="shared" si="1"/>
        <v>49</v>
      </c>
      <c r="T29" s="43">
        <f t="shared" si="1"/>
        <v>49</v>
      </c>
      <c r="U29" s="43">
        <f t="shared" ref="U29:AW29" si="2">T33</f>
        <v>48.65</v>
      </c>
      <c r="V29" s="43">
        <f t="shared" si="2"/>
        <v>48.3</v>
      </c>
      <c r="W29" s="43">
        <f t="shared" si="2"/>
        <v>47.949999999999996</v>
      </c>
      <c r="X29" s="43">
        <f t="shared" si="2"/>
        <v>47.599999999999994</v>
      </c>
      <c r="Y29" s="43">
        <f t="shared" si="2"/>
        <v>47.249999999999993</v>
      </c>
      <c r="Z29" s="43">
        <f t="shared" si="2"/>
        <v>46.899999999999991</v>
      </c>
      <c r="AA29" s="43">
        <f t="shared" si="2"/>
        <v>46.899999999999991</v>
      </c>
      <c r="AB29" s="43">
        <f t="shared" si="2"/>
        <v>46.899999999999991</v>
      </c>
      <c r="AC29" s="43">
        <f t="shared" si="2"/>
        <v>46.899999999999991</v>
      </c>
      <c r="AD29" s="43">
        <f t="shared" si="2"/>
        <v>46.899999999999991</v>
      </c>
      <c r="AE29" s="43">
        <f t="shared" si="2"/>
        <v>46.899999999999991</v>
      </c>
      <c r="AF29" s="43">
        <f t="shared" si="2"/>
        <v>46.899999999999991</v>
      </c>
      <c r="AG29" s="43">
        <f t="shared" si="2"/>
        <v>46.899999999999991</v>
      </c>
      <c r="AH29" s="43">
        <f t="shared" si="2"/>
        <v>46.899999999999991</v>
      </c>
      <c r="AI29" s="43">
        <f t="shared" si="2"/>
        <v>46.899999999999991</v>
      </c>
      <c r="AJ29" s="43">
        <f t="shared" si="2"/>
        <v>46.899999999999991</v>
      </c>
      <c r="AK29" s="43">
        <f t="shared" si="2"/>
        <v>46.899999999999991</v>
      </c>
      <c r="AL29" s="43">
        <f t="shared" si="2"/>
        <v>46.899999999999991</v>
      </c>
      <c r="AM29" s="43">
        <f t="shared" si="2"/>
        <v>45.106202903308194</v>
      </c>
      <c r="AN29" s="43">
        <f t="shared" si="2"/>
        <v>41.420463058382182</v>
      </c>
      <c r="AO29" s="43">
        <f t="shared" si="2"/>
        <v>37.624151018108385</v>
      </c>
      <c r="AP29" s="43">
        <f t="shared" si="2"/>
        <v>33.71394961662638</v>
      </c>
      <c r="AQ29" s="43">
        <f t="shared" si="2"/>
        <v>29.686442173099909</v>
      </c>
      <c r="AR29" s="43">
        <f t="shared" si="2"/>
        <v>25.538109506267649</v>
      </c>
      <c r="AS29" s="43">
        <f t="shared" si="2"/>
        <v>21.615326859430425</v>
      </c>
      <c r="AT29" s="43">
        <f t="shared" si="2"/>
        <v>17.564360733188082</v>
      </c>
      <c r="AU29" s="43">
        <f t="shared" si="2"/>
        <v>13.381365623158473</v>
      </c>
      <c r="AV29" s="43">
        <f t="shared" si="2"/>
        <v>9.0623806598279728</v>
      </c>
      <c r="AW29" s="43">
        <f t="shared" si="2"/>
        <v>4.6033261475975555</v>
      </c>
    </row>
    <row r="30" spans="1:49" x14ac:dyDescent="0.25">
      <c r="A30" s="18"/>
      <c r="B30" s="63"/>
      <c r="C30" s="9"/>
      <c r="D30" s="18"/>
      <c r="E30" s="18"/>
      <c r="F30" s="18"/>
      <c r="G30" s="41" t="s">
        <v>245</v>
      </c>
      <c r="H30" s="18"/>
      <c r="I30" s="14">
        <f>C8</f>
        <v>2.24E-2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f>O29*$C$8</f>
        <v>1.0975999999999999</v>
      </c>
      <c r="P30" s="43">
        <f t="shared" ref="P30:U30" si="3">P29*$C$8</f>
        <v>1.0975999999999999</v>
      </c>
      <c r="Q30" s="43">
        <f t="shared" si="3"/>
        <v>1.0975999999999999</v>
      </c>
      <c r="R30" s="43">
        <f t="shared" si="3"/>
        <v>1.0975999999999999</v>
      </c>
      <c r="S30" s="43">
        <f t="shared" si="3"/>
        <v>1.0975999999999999</v>
      </c>
      <c r="T30" s="43">
        <f t="shared" si="3"/>
        <v>1.0975999999999999</v>
      </c>
      <c r="U30" s="43">
        <f t="shared" si="3"/>
        <v>1.0897600000000001</v>
      </c>
      <c r="V30" s="43">
        <f t="shared" ref="V30" si="4">V29*$C$8</f>
        <v>1.08192</v>
      </c>
      <c r="W30" s="43">
        <f t="shared" ref="W30" si="5">W29*$C$8</f>
        <v>1.0740799999999999</v>
      </c>
      <c r="X30" s="43">
        <f t="shared" ref="X30" si="6">X29*$C$8</f>
        <v>1.0662399999999999</v>
      </c>
      <c r="Y30" s="43">
        <f t="shared" ref="Y30" si="7">Y29*$C$8</f>
        <v>1.0583999999999998</v>
      </c>
      <c r="Z30" s="43">
        <f t="shared" ref="Z30" si="8">Z29*$C$8</f>
        <v>1.0505599999999997</v>
      </c>
      <c r="AA30" s="43">
        <f t="shared" ref="AA30" si="9">AA29*$C$8</f>
        <v>1.0505599999999997</v>
      </c>
      <c r="AB30" s="43">
        <f t="shared" ref="AB30" si="10">AB29*$C$8</f>
        <v>1.0505599999999997</v>
      </c>
      <c r="AC30" s="43">
        <f t="shared" ref="AC30" si="11">AC29*$C$8</f>
        <v>1.0505599999999997</v>
      </c>
      <c r="AD30" s="43">
        <f t="shared" ref="AD30" si="12">AD29*$C$8</f>
        <v>1.0505599999999997</v>
      </c>
      <c r="AE30" s="43">
        <f t="shared" ref="AE30" si="13">AE29*$C$8</f>
        <v>1.0505599999999997</v>
      </c>
      <c r="AF30" s="43">
        <f t="shared" ref="AF30" si="14">AF29*$C$8</f>
        <v>1.0505599999999997</v>
      </c>
      <c r="AG30" s="43">
        <f t="shared" ref="AG30" si="15">AG29*$C$8</f>
        <v>1.0505599999999997</v>
      </c>
      <c r="AH30" s="43">
        <f t="shared" ref="AH30" si="16">AH29*$C$8</f>
        <v>1.0505599999999997</v>
      </c>
      <c r="AI30" s="43">
        <f t="shared" ref="AI30" si="17">AI29*$C$8</f>
        <v>1.0505599999999997</v>
      </c>
      <c r="AJ30" s="43">
        <f t="shared" ref="AJ30" si="18">AJ29*$C$8</f>
        <v>1.0505599999999997</v>
      </c>
      <c r="AK30" s="43">
        <f t="shared" ref="AK30" si="19">AK29*$C$8</f>
        <v>1.0505599999999997</v>
      </c>
      <c r="AL30" s="43">
        <f t="shared" ref="AL30" si="20">AL29*$C$8</f>
        <v>1.0505599999999997</v>
      </c>
      <c r="AM30" s="43">
        <f t="shared" ref="AM30" si="21">AM29*$C$8</f>
        <v>1.0103789450341036</v>
      </c>
      <c r="AN30" s="43">
        <f t="shared" ref="AN30" si="22">AN29*$C$8</f>
        <v>0.92781837250776089</v>
      </c>
      <c r="AO30" s="43">
        <f t="shared" ref="AO30" si="23">AO29*$C$8</f>
        <v>0.84278098280562785</v>
      </c>
      <c r="AP30" s="43">
        <f t="shared" ref="AP30" si="24">AP29*$C$8</f>
        <v>0.75519247141243084</v>
      </c>
      <c r="AQ30" s="43">
        <f t="shared" ref="AQ30" si="25">AQ29*$C$8</f>
        <v>0.66497630467743796</v>
      </c>
      <c r="AR30" s="43">
        <f t="shared" ref="AR30" si="26">AR29*$C$8</f>
        <v>0.57205365294039534</v>
      </c>
      <c r="AS30" s="43">
        <f t="shared" ref="AS30" si="27">AS29*$C$8</f>
        <v>0.48418332165124151</v>
      </c>
      <c r="AT30" s="43">
        <f t="shared" ref="AT30" si="28">AT29*$C$8</f>
        <v>0.39344168042341304</v>
      </c>
      <c r="AU30" s="43">
        <f t="shared" ref="AU30" si="29">AU29*$C$8</f>
        <v>0.29974258995874981</v>
      </c>
      <c r="AV30" s="43">
        <f t="shared" ref="AV30" si="30">AV29*$C$8</f>
        <v>0.20299732678014659</v>
      </c>
      <c r="AW30" s="43">
        <f t="shared" ref="AW30" si="31">AW29*$C$8</f>
        <v>0.10311450570618524</v>
      </c>
    </row>
    <row r="31" spans="1:49" x14ac:dyDescent="0.25">
      <c r="A31" s="18"/>
      <c r="B31" s="63"/>
      <c r="C31" s="9"/>
      <c r="D31" s="18"/>
      <c r="E31" s="18"/>
      <c r="F31" s="18"/>
      <c r="G31" s="41" t="s">
        <v>247</v>
      </c>
      <c r="H31" s="18"/>
      <c r="I31" s="13"/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f>'Amort tech'!N12</f>
        <v>0.35</v>
      </c>
      <c r="U31" s="42">
        <f>'Amort tech'!O12</f>
        <v>0.35</v>
      </c>
      <c r="V31" s="42">
        <f>'Amort tech'!P12</f>
        <v>0.35</v>
      </c>
      <c r="W31" s="42">
        <f>'Amort tech'!Q12</f>
        <v>0.35</v>
      </c>
      <c r="X31" s="42">
        <f>'Amort tech'!R12</f>
        <v>0.35</v>
      </c>
      <c r="Y31" s="42">
        <f>'Amort tech'!S12</f>
        <v>0.35</v>
      </c>
      <c r="Z31" s="42">
        <f>'Amort tech'!T12</f>
        <v>0</v>
      </c>
      <c r="AA31" s="42">
        <f>'Amort tech'!U12</f>
        <v>0</v>
      </c>
      <c r="AB31" s="42">
        <f>'Amort tech'!V12</f>
        <v>0</v>
      </c>
      <c r="AC31" s="42">
        <f>'Amort tech'!W12</f>
        <v>0</v>
      </c>
      <c r="AD31" s="42">
        <f>'Amort tech'!X12</f>
        <v>0</v>
      </c>
      <c r="AE31" s="42">
        <f>'Amort tech'!Y12</f>
        <v>0</v>
      </c>
      <c r="AF31" s="42">
        <f>'Amort tech'!Z12</f>
        <v>0</v>
      </c>
      <c r="AG31" s="42">
        <f>'Amort tech'!AA12</f>
        <v>0</v>
      </c>
      <c r="AH31" s="42">
        <f>'Amort tech'!AB12</f>
        <v>0</v>
      </c>
      <c r="AI31" s="42">
        <f>'Amort tech'!AC12</f>
        <v>0</v>
      </c>
      <c r="AJ31" s="42">
        <f>'Amort tech'!AD12</f>
        <v>0</v>
      </c>
      <c r="AK31" s="42">
        <f>'Amort tech'!AE12</f>
        <v>0</v>
      </c>
      <c r="AL31" s="42">
        <f>'Amort tech'!AF12</f>
        <v>1.7937970966917964</v>
      </c>
      <c r="AM31" s="42">
        <f>'Amort tech'!AG12</f>
        <v>3.6857398449260117</v>
      </c>
      <c r="AN31" s="42">
        <f>'Amort tech'!AH12</f>
        <v>3.7963120402737918</v>
      </c>
      <c r="AO31" s="42">
        <f>'Amort tech'!AI12</f>
        <v>3.9102014014820052</v>
      </c>
      <c r="AP31" s="42">
        <f>'Amort tech'!AJ12</f>
        <v>4.0275074435264679</v>
      </c>
      <c r="AQ31" s="42">
        <f>'Amort tech'!AK12</f>
        <v>4.1483326668322604</v>
      </c>
      <c r="AR31" s="42">
        <f>'Amort tech'!AL12</f>
        <v>3.9227826468372222</v>
      </c>
      <c r="AS31" s="42">
        <f>'Amort tech'!AM12</f>
        <v>4.0509661262423426</v>
      </c>
      <c r="AT31" s="42">
        <f>'Amort tech'!AN12</f>
        <v>4.1829951100296112</v>
      </c>
      <c r="AU31" s="42">
        <f>'Amort tech'!AO12</f>
        <v>4.3189849633305002</v>
      </c>
      <c r="AV31" s="42">
        <f>'Amort tech'!AP12</f>
        <v>4.4590545122304164</v>
      </c>
      <c r="AW31" s="42">
        <f>'Amort tech'!AQ12</f>
        <v>4.6033261475973291</v>
      </c>
    </row>
    <row r="32" spans="1:49" x14ac:dyDescent="0.25">
      <c r="A32" s="18"/>
      <c r="B32" s="63"/>
      <c r="C32" s="9"/>
      <c r="D32" s="18"/>
      <c r="E32" s="18"/>
      <c r="F32" s="18"/>
      <c r="G32" s="41" t="s">
        <v>246</v>
      </c>
      <c r="H32" s="18"/>
      <c r="I32" s="13">
        <f>-PMT(C8,30,C6)</f>
        <v>2.2607036083768732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f>O30+O31</f>
        <v>1.0975999999999999</v>
      </c>
      <c r="P32" s="43">
        <f t="shared" ref="P32:AW32" si="32">P30+P31</f>
        <v>1.0975999999999999</v>
      </c>
      <c r="Q32" s="43">
        <f t="shared" si="32"/>
        <v>1.0975999999999999</v>
      </c>
      <c r="R32" s="43">
        <f t="shared" si="32"/>
        <v>1.0975999999999999</v>
      </c>
      <c r="S32" s="43">
        <f t="shared" si="32"/>
        <v>1.0975999999999999</v>
      </c>
      <c r="T32" s="43">
        <f t="shared" si="32"/>
        <v>1.4476</v>
      </c>
      <c r="U32" s="43">
        <f t="shared" si="32"/>
        <v>1.4397600000000002</v>
      </c>
      <c r="V32" s="43">
        <f t="shared" si="32"/>
        <v>1.4319199999999999</v>
      </c>
      <c r="W32" s="43">
        <f t="shared" si="32"/>
        <v>1.42408</v>
      </c>
      <c r="X32" s="43">
        <f t="shared" si="32"/>
        <v>1.4162399999999997</v>
      </c>
      <c r="Y32" s="43">
        <f t="shared" si="32"/>
        <v>1.4083999999999999</v>
      </c>
      <c r="Z32" s="43">
        <f t="shared" si="32"/>
        <v>1.0505599999999997</v>
      </c>
      <c r="AA32" s="43">
        <f t="shared" si="32"/>
        <v>1.0505599999999997</v>
      </c>
      <c r="AB32" s="43">
        <f t="shared" si="32"/>
        <v>1.0505599999999997</v>
      </c>
      <c r="AC32" s="43">
        <f t="shared" si="32"/>
        <v>1.0505599999999997</v>
      </c>
      <c r="AD32" s="43">
        <f t="shared" si="32"/>
        <v>1.0505599999999997</v>
      </c>
      <c r="AE32" s="43">
        <f t="shared" si="32"/>
        <v>1.0505599999999997</v>
      </c>
      <c r="AF32" s="43">
        <f t="shared" si="32"/>
        <v>1.0505599999999997</v>
      </c>
      <c r="AG32" s="43">
        <f t="shared" si="32"/>
        <v>1.0505599999999997</v>
      </c>
      <c r="AH32" s="43">
        <f t="shared" si="32"/>
        <v>1.0505599999999997</v>
      </c>
      <c r="AI32" s="43">
        <f t="shared" si="32"/>
        <v>1.0505599999999997</v>
      </c>
      <c r="AJ32" s="43">
        <f t="shared" si="32"/>
        <v>1.0505599999999997</v>
      </c>
      <c r="AK32" s="43">
        <f t="shared" si="32"/>
        <v>1.0505599999999997</v>
      </c>
      <c r="AL32" s="43">
        <f t="shared" si="32"/>
        <v>2.8443570966917964</v>
      </c>
      <c r="AM32" s="43">
        <f t="shared" si="32"/>
        <v>4.6961187899601153</v>
      </c>
      <c r="AN32" s="43">
        <f t="shared" si="32"/>
        <v>4.7241304127815527</v>
      </c>
      <c r="AO32" s="43">
        <f t="shared" si="32"/>
        <v>4.7529823842876331</v>
      </c>
      <c r="AP32" s="43">
        <f t="shared" si="32"/>
        <v>4.7826999149388989</v>
      </c>
      <c r="AQ32" s="43">
        <f t="shared" si="32"/>
        <v>4.8133089715096986</v>
      </c>
      <c r="AR32" s="43">
        <f t="shared" si="32"/>
        <v>4.4948362997776172</v>
      </c>
      <c r="AS32" s="43">
        <f t="shared" si="32"/>
        <v>4.5351494478935841</v>
      </c>
      <c r="AT32" s="43">
        <f t="shared" si="32"/>
        <v>4.5764367904530241</v>
      </c>
      <c r="AU32" s="43">
        <f t="shared" si="32"/>
        <v>4.6187275532892498</v>
      </c>
      <c r="AV32" s="43">
        <f t="shared" si="32"/>
        <v>4.6620518390105632</v>
      </c>
      <c r="AW32" s="43">
        <f t="shared" si="32"/>
        <v>4.7064406533035141</v>
      </c>
    </row>
    <row r="33" spans="1:49" x14ac:dyDescent="0.25">
      <c r="A33" s="9"/>
      <c r="B33" s="63"/>
      <c r="C33" s="9"/>
      <c r="D33" s="9"/>
      <c r="E33" s="9"/>
      <c r="F33" s="9"/>
      <c r="G33" s="41" t="s">
        <v>271</v>
      </c>
      <c r="H33" s="9"/>
      <c r="I33" s="13"/>
      <c r="J33" s="42">
        <v>0</v>
      </c>
      <c r="K33" s="42">
        <v>0</v>
      </c>
      <c r="L33" s="42">
        <v>0</v>
      </c>
      <c r="M33" s="42">
        <v>0</v>
      </c>
      <c r="N33" s="9">
        <f>C6-(C6*N35)</f>
        <v>49</v>
      </c>
      <c r="O33" s="43">
        <f>O29+O30-O32</f>
        <v>49</v>
      </c>
      <c r="P33" s="43">
        <f t="shared" ref="P33:U33" si="33">P29+P30-P32</f>
        <v>49</v>
      </c>
      <c r="Q33" s="43">
        <f t="shared" si="33"/>
        <v>49</v>
      </c>
      <c r="R33" s="43">
        <f t="shared" si="33"/>
        <v>49</v>
      </c>
      <c r="S33" s="43">
        <f t="shared" si="33"/>
        <v>49</v>
      </c>
      <c r="T33" s="43">
        <f t="shared" si="33"/>
        <v>48.65</v>
      </c>
      <c r="U33" s="43">
        <f t="shared" si="33"/>
        <v>48.3</v>
      </c>
      <c r="V33" s="43">
        <f t="shared" ref="V33" si="34">V29+V30-V32</f>
        <v>47.949999999999996</v>
      </c>
      <c r="W33" s="43">
        <f t="shared" ref="W33" si="35">W29+W30-W32</f>
        <v>47.599999999999994</v>
      </c>
      <c r="X33" s="43">
        <f t="shared" ref="X33" si="36">X29+X30-X32</f>
        <v>47.249999999999993</v>
      </c>
      <c r="Y33" s="43">
        <f t="shared" ref="Y33" si="37">Y29+Y30-Y32</f>
        <v>46.899999999999991</v>
      </c>
      <c r="Z33" s="43">
        <f t="shared" ref="Z33" si="38">Z29+Z30-Z32</f>
        <v>46.899999999999991</v>
      </c>
      <c r="AA33" s="43">
        <f t="shared" ref="AA33" si="39">AA29+AA30-AA32</f>
        <v>46.899999999999991</v>
      </c>
      <c r="AB33" s="43">
        <f t="shared" ref="AB33" si="40">AB29+AB30-AB32</f>
        <v>46.899999999999991</v>
      </c>
      <c r="AC33" s="43">
        <f t="shared" ref="AC33" si="41">AC29+AC30-AC32</f>
        <v>46.899999999999991</v>
      </c>
      <c r="AD33" s="43">
        <f t="shared" ref="AD33" si="42">AD29+AD30-AD32</f>
        <v>46.899999999999991</v>
      </c>
      <c r="AE33" s="43">
        <f t="shared" ref="AE33" si="43">AE29+AE30-AE32</f>
        <v>46.899999999999991</v>
      </c>
      <c r="AF33" s="43">
        <f t="shared" ref="AF33" si="44">AF29+AF30-AF32</f>
        <v>46.899999999999991</v>
      </c>
      <c r="AG33" s="43">
        <f t="shared" ref="AG33" si="45">AG29+AG30-AG32</f>
        <v>46.899999999999991</v>
      </c>
      <c r="AH33" s="43">
        <f t="shared" ref="AH33" si="46">AH29+AH30-AH32</f>
        <v>46.899999999999991</v>
      </c>
      <c r="AI33" s="43">
        <f t="shared" ref="AI33" si="47">AI29+AI30-AI32</f>
        <v>46.899999999999991</v>
      </c>
      <c r="AJ33" s="43">
        <f t="shared" ref="AJ33" si="48">AJ29+AJ30-AJ32</f>
        <v>46.899999999999991</v>
      </c>
      <c r="AK33" s="43">
        <f t="shared" ref="AK33" si="49">AK29+AK30-AK32</f>
        <v>46.899999999999991</v>
      </c>
      <c r="AL33" s="43">
        <f t="shared" ref="AL33" si="50">AL29+AL30-AL32</f>
        <v>45.106202903308194</v>
      </c>
      <c r="AM33" s="43">
        <f t="shared" ref="AM33" si="51">AM29+AM30-AM32</f>
        <v>41.420463058382182</v>
      </c>
      <c r="AN33" s="43">
        <f t="shared" ref="AN33" si="52">AN29+AN30-AN32</f>
        <v>37.624151018108385</v>
      </c>
      <c r="AO33" s="43">
        <f t="shared" ref="AO33" si="53">AO29+AO30-AO32</f>
        <v>33.71394961662638</v>
      </c>
      <c r="AP33" s="43">
        <f t="shared" ref="AP33" si="54">AP29+AP30-AP32</f>
        <v>29.686442173099909</v>
      </c>
      <c r="AQ33" s="43">
        <f t="shared" ref="AQ33" si="55">AQ29+AQ30-AQ32</f>
        <v>25.538109506267649</v>
      </c>
      <c r="AR33" s="43">
        <f t="shared" ref="AR33" si="56">AR29+AR30-AR32</f>
        <v>21.615326859430425</v>
      </c>
      <c r="AS33" s="43">
        <f t="shared" ref="AS33" si="57">AS29+AS30-AS32</f>
        <v>17.564360733188082</v>
      </c>
      <c r="AT33" s="43">
        <f t="shared" ref="AT33" si="58">AT29+AT30-AT32</f>
        <v>13.381365623158473</v>
      </c>
      <c r="AU33" s="43">
        <f t="shared" ref="AU33" si="59">AU29+AU30-AU32</f>
        <v>9.0623806598279728</v>
      </c>
      <c r="AV33" s="43">
        <f t="shared" ref="AV33" si="60">AV29+AV30-AV32</f>
        <v>4.6033261475975555</v>
      </c>
      <c r="AW33" s="43">
        <f t="shared" ref="AW33" si="61">AW29+AW30-AW32</f>
        <v>2.2648549702353193E-13</v>
      </c>
    </row>
    <row r="34" spans="1:49" x14ac:dyDescent="0.25">
      <c r="A34" s="9"/>
      <c r="B34" s="63"/>
      <c r="C34" s="9"/>
      <c r="D34" s="9"/>
      <c r="E34" s="9"/>
      <c r="F34" s="9"/>
      <c r="G34" s="41" t="s">
        <v>259</v>
      </c>
      <c r="H34" s="9"/>
      <c r="I34" s="13">
        <f>SUM(J34:AW34)</f>
        <v>34.036042414265012</v>
      </c>
      <c r="J34" s="11">
        <f>(J31/$C$6)*J27</f>
        <v>0</v>
      </c>
      <c r="K34" s="11">
        <f t="shared" ref="K34:AW34" si="62">(K31/$C$6)*K27</f>
        <v>0</v>
      </c>
      <c r="L34" s="11">
        <f t="shared" si="62"/>
        <v>0</v>
      </c>
      <c r="M34" s="11">
        <f t="shared" si="62"/>
        <v>0</v>
      </c>
      <c r="N34" s="11">
        <f t="shared" si="62"/>
        <v>0</v>
      </c>
      <c r="O34" s="11">
        <f t="shared" si="62"/>
        <v>0</v>
      </c>
      <c r="P34" s="11">
        <f t="shared" si="62"/>
        <v>0</v>
      </c>
      <c r="Q34" s="11">
        <f t="shared" si="62"/>
        <v>0</v>
      </c>
      <c r="R34" s="11">
        <f t="shared" si="62"/>
        <v>0</v>
      </c>
      <c r="S34" s="11">
        <f t="shared" si="62"/>
        <v>0</v>
      </c>
      <c r="T34" s="11">
        <f t="shared" si="62"/>
        <v>7.857142857142857E-2</v>
      </c>
      <c r="U34" s="11">
        <f t="shared" si="62"/>
        <v>8.5714285714285715E-2</v>
      </c>
      <c r="V34" s="11">
        <f t="shared" si="62"/>
        <v>9.285714285714286E-2</v>
      </c>
      <c r="W34" s="11">
        <f t="shared" si="62"/>
        <v>9.9999999999999992E-2</v>
      </c>
      <c r="X34" s="11">
        <f t="shared" si="62"/>
        <v>0.10714285714285714</v>
      </c>
      <c r="Y34" s="11">
        <f t="shared" si="62"/>
        <v>0.11428571428571428</v>
      </c>
      <c r="Z34" s="11">
        <f t="shared" si="62"/>
        <v>0</v>
      </c>
      <c r="AA34" s="11">
        <f t="shared" si="62"/>
        <v>0</v>
      </c>
      <c r="AB34" s="11">
        <f t="shared" si="62"/>
        <v>0</v>
      </c>
      <c r="AC34" s="11">
        <f t="shared" si="62"/>
        <v>0</v>
      </c>
      <c r="AD34" s="11">
        <f t="shared" si="62"/>
        <v>0</v>
      </c>
      <c r="AE34" s="11">
        <f t="shared" si="62"/>
        <v>0</v>
      </c>
      <c r="AF34" s="11">
        <f t="shared" si="62"/>
        <v>0</v>
      </c>
      <c r="AG34" s="11">
        <f t="shared" si="62"/>
        <v>0</v>
      </c>
      <c r="AH34" s="11">
        <f t="shared" si="62"/>
        <v>0</v>
      </c>
      <c r="AI34" s="11">
        <f t="shared" si="62"/>
        <v>0</v>
      </c>
      <c r="AJ34" s="11">
        <f t="shared" si="62"/>
        <v>0</v>
      </c>
      <c r="AK34" s="11">
        <f t="shared" si="62"/>
        <v>0</v>
      </c>
      <c r="AL34" s="11">
        <f t="shared" si="62"/>
        <v>1.0616350164094306</v>
      </c>
      <c r="AM34" s="11">
        <f t="shared" si="62"/>
        <v>2.2565754152608233</v>
      </c>
      <c r="AN34" s="11">
        <f t="shared" si="62"/>
        <v>2.4017484336426032</v>
      </c>
      <c r="AO34" s="11">
        <f t="shared" si="62"/>
        <v>2.5536009152535546</v>
      </c>
      <c r="AP34" s="11">
        <f t="shared" si="62"/>
        <v>2.7124029721708864</v>
      </c>
      <c r="AQ34" s="11">
        <f t="shared" si="62"/>
        <v>2.8784349116795274</v>
      </c>
      <c r="AR34" s="11">
        <f t="shared" si="62"/>
        <v>2.8019876048837302</v>
      </c>
      <c r="AS34" s="11">
        <f t="shared" si="62"/>
        <v>2.9762200111168235</v>
      </c>
      <c r="AT34" s="11">
        <f t="shared" si="62"/>
        <v>3.1585881443080739</v>
      </c>
      <c r="AU34" s="11">
        <f t="shared" si="62"/>
        <v>3.349416910337939</v>
      </c>
      <c r="AV34" s="11">
        <f t="shared" si="62"/>
        <v>3.5490433872854337</v>
      </c>
      <c r="AW34" s="11">
        <f t="shared" si="62"/>
        <v>3.7578172633447582</v>
      </c>
    </row>
    <row r="35" spans="1:49" x14ac:dyDescent="0.25">
      <c r="A35" s="9"/>
      <c r="B35" s="63"/>
      <c r="C35" s="9"/>
      <c r="D35" s="13"/>
      <c r="E35" s="13"/>
      <c r="F35" s="13"/>
      <c r="G35" s="33" t="s">
        <v>305</v>
      </c>
      <c r="H35" s="13"/>
      <c r="I35" s="13">
        <f>SUM(J35:AW35)</f>
        <v>1</v>
      </c>
      <c r="J35" s="8">
        <f>Bond!J108</f>
        <v>0</v>
      </c>
      <c r="K35" s="8">
        <f>Bond!K108</f>
        <v>0</v>
      </c>
      <c r="L35" s="8">
        <f>Bond!L108</f>
        <v>0</v>
      </c>
      <c r="M35" s="8">
        <f>Bond!M108</f>
        <v>0</v>
      </c>
      <c r="N35" s="8">
        <f>Bond!N108</f>
        <v>0</v>
      </c>
      <c r="O35" s="8">
        <f>Bond!O108</f>
        <v>3.0313568242131298E-3</v>
      </c>
      <c r="P35" s="8">
        <f>Bond!P108</f>
        <v>3.0970243399200915E-3</v>
      </c>
      <c r="Q35" s="8">
        <f>Bond!Q108</f>
        <v>3.1641143944007716E-3</v>
      </c>
      <c r="R35" s="8">
        <f>Bond!R108</f>
        <v>3.2326578037524321E-3</v>
      </c>
      <c r="S35" s="8">
        <f>Bond!S108</f>
        <v>3.3026860516339905E-3</v>
      </c>
      <c r="T35" s="8">
        <f>Bond!T108</f>
        <v>2.3634360356908923E-2</v>
      </c>
      <c r="U35" s="8">
        <f>Bond!U108</f>
        <v>2.4146345523935651E-2</v>
      </c>
      <c r="V35" s="8">
        <f>Bond!V108</f>
        <v>2.4669421696062486E-2</v>
      </c>
      <c r="W35" s="8">
        <f>Bond!W108</f>
        <v>2.5203829134926001E-2</v>
      </c>
      <c r="X35" s="8">
        <f>Bond!X108</f>
        <v>2.5749813306889767E-2</v>
      </c>
      <c r="Y35" s="8">
        <f>Bond!Y108</f>
        <v>2.6307624995793016E-2</v>
      </c>
      <c r="Z35" s="8">
        <f>Bond!Z108</f>
        <v>2.687752041814202E-2</v>
      </c>
      <c r="AA35" s="8">
        <f>Bond!AA108</f>
        <v>2.7459761340796154E-2</v>
      </c>
      <c r="AB35" s="8">
        <f>Bond!AB108</f>
        <v>2.805461520120428E-2</v>
      </c>
      <c r="AC35" s="8">
        <f>Bond!AC108</f>
        <v>2.8662355230244754E-2</v>
      </c>
      <c r="AD35" s="8">
        <f>Bond!AD108</f>
        <v>2.9283260577727444E-2</v>
      </c>
      <c r="AE35" s="8">
        <f>Bond!AE108</f>
        <v>2.991761644061381E-2</v>
      </c>
      <c r="AF35" s="8">
        <f>Bond!AF108</f>
        <v>3.0565714194015211E-2</v>
      </c>
      <c r="AG35" s="8">
        <f>Bond!AG108</f>
        <v>3.1227851525027842E-2</v>
      </c>
      <c r="AH35" s="8">
        <f>Bond!AH108</f>
        <v>3.1904332569468508E-2</v>
      </c>
      <c r="AI35" s="8">
        <f>Bond!AI108</f>
        <v>3.2595468051571048E-2</v>
      </c>
      <c r="AJ35" s="8">
        <f>Bond!AJ108</f>
        <v>3.3301575426709834E-2</v>
      </c>
      <c r="AK35" s="8">
        <f>Bond!AK108</f>
        <v>3.4022979027214441E-2</v>
      </c>
      <c r="AL35" s="8">
        <f>Bond!AL108</f>
        <v>3.4760010211343978E-2</v>
      </c>
      <c r="AM35" s="8">
        <f>Bond!AM108</f>
        <v>3.5513007515487555E-2</v>
      </c>
      <c r="AN35" s="8">
        <f>Bond!AN108</f>
        <v>3.6282316809662082E-2</v>
      </c>
      <c r="AO35" s="8">
        <f>Bond!AO108</f>
        <v>3.7068291456379451E-2</v>
      </c>
      <c r="AP35" s="8">
        <f>Bond!AP108</f>
        <v>3.7871292472954197E-2</v>
      </c>
      <c r="AQ35" s="8">
        <f>Bond!AQ108</f>
        <v>3.8691688697327462E-2</v>
      </c>
      <c r="AR35" s="8">
        <f>Bond!AR108</f>
        <v>3.9529856957483352E-2</v>
      </c>
      <c r="AS35" s="8">
        <f>Bond!AS108</f>
        <v>4.0386182244535461E-2</v>
      </c>
      <c r="AT35" s="8">
        <f>Bond!AT108</f>
        <v>4.1261057889562025E-2</v>
      </c>
      <c r="AU35" s="8">
        <f>Bond!AU108</f>
        <v>4.2154885744273327E-2</v>
      </c>
      <c r="AV35" s="8">
        <f>Bond!AV108</f>
        <v>4.3068076365591214E-2</v>
      </c>
      <c r="AW35" s="8">
        <f>Bond!AW108</f>
        <v>4.4001049204228392E-2</v>
      </c>
    </row>
    <row r="36" spans="1:49" x14ac:dyDescent="0.25">
      <c r="A36" s="9"/>
      <c r="B36" s="63"/>
      <c r="C36" s="9"/>
      <c r="D36" s="13"/>
      <c r="E36" s="13"/>
      <c r="F36" s="13"/>
      <c r="G36" s="13"/>
      <c r="H36" s="13"/>
      <c r="I36" s="13"/>
      <c r="J36" s="9"/>
      <c r="K36" s="9"/>
      <c r="L36" s="9"/>
      <c r="M36" s="9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pans="1:49" x14ac:dyDescent="0.25">
      <c r="A37" s="9"/>
      <c r="B37" s="63"/>
      <c r="C37" s="9"/>
      <c r="D37" s="9"/>
      <c r="E37" s="9"/>
      <c r="F37" s="9"/>
      <c r="G37" s="16" t="s">
        <v>273</v>
      </c>
      <c r="H37" s="9"/>
      <c r="I37" s="13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x14ac:dyDescent="0.25">
      <c r="A38" s="9"/>
      <c r="B38" s="63"/>
      <c r="C38" s="9"/>
      <c r="D38" s="9"/>
      <c r="E38" s="9"/>
      <c r="F38" s="9"/>
      <c r="G38" s="9"/>
      <c r="H38" s="9"/>
      <c r="I38" s="13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x14ac:dyDescent="0.25">
      <c r="A39" s="9"/>
      <c r="B39" s="63"/>
      <c r="C39" s="9"/>
      <c r="D39" s="9"/>
      <c r="E39" s="9"/>
      <c r="F39" s="9"/>
      <c r="G39" s="9" t="s">
        <v>253</v>
      </c>
      <c r="H39" s="34">
        <f>IRR(I39:AW39)</f>
        <v>2.239999999997222E-2</v>
      </c>
      <c r="I39" s="13"/>
      <c r="J39" s="9">
        <f>J35</f>
        <v>0</v>
      </c>
      <c r="K39" s="9">
        <f>K35</f>
        <v>0</v>
      </c>
      <c r="L39" s="9">
        <f>L35</f>
        <v>0</v>
      </c>
      <c r="M39" s="9">
        <f>M35</f>
        <v>0</v>
      </c>
      <c r="N39" s="9">
        <f>-N33</f>
        <v>-49</v>
      </c>
      <c r="O39" s="9">
        <f>O32</f>
        <v>1.0975999999999999</v>
      </c>
      <c r="P39" s="9">
        <f t="shared" ref="P39:AW39" si="63">P32</f>
        <v>1.0975999999999999</v>
      </c>
      <c r="Q39" s="9">
        <f t="shared" si="63"/>
        <v>1.0975999999999999</v>
      </c>
      <c r="R39" s="9">
        <f t="shared" si="63"/>
        <v>1.0975999999999999</v>
      </c>
      <c r="S39" s="9">
        <f t="shared" si="63"/>
        <v>1.0975999999999999</v>
      </c>
      <c r="T39" s="9">
        <f t="shared" si="63"/>
        <v>1.4476</v>
      </c>
      <c r="U39" s="9">
        <f t="shared" si="63"/>
        <v>1.4397600000000002</v>
      </c>
      <c r="V39" s="9">
        <f t="shared" si="63"/>
        <v>1.4319199999999999</v>
      </c>
      <c r="W39" s="9">
        <f t="shared" si="63"/>
        <v>1.42408</v>
      </c>
      <c r="X39" s="9">
        <f t="shared" si="63"/>
        <v>1.4162399999999997</v>
      </c>
      <c r="Y39" s="9">
        <f t="shared" si="63"/>
        <v>1.4083999999999999</v>
      </c>
      <c r="Z39" s="9">
        <f t="shared" si="63"/>
        <v>1.0505599999999997</v>
      </c>
      <c r="AA39" s="9">
        <f t="shared" si="63"/>
        <v>1.0505599999999997</v>
      </c>
      <c r="AB39" s="9">
        <f t="shared" si="63"/>
        <v>1.0505599999999997</v>
      </c>
      <c r="AC39" s="9">
        <f t="shared" si="63"/>
        <v>1.0505599999999997</v>
      </c>
      <c r="AD39" s="9">
        <f t="shared" si="63"/>
        <v>1.0505599999999997</v>
      </c>
      <c r="AE39" s="9">
        <f t="shared" si="63"/>
        <v>1.0505599999999997</v>
      </c>
      <c r="AF39" s="9">
        <f t="shared" si="63"/>
        <v>1.0505599999999997</v>
      </c>
      <c r="AG39" s="9">
        <f t="shared" si="63"/>
        <v>1.0505599999999997</v>
      </c>
      <c r="AH39" s="9">
        <f t="shared" si="63"/>
        <v>1.0505599999999997</v>
      </c>
      <c r="AI39" s="9">
        <f t="shared" si="63"/>
        <v>1.0505599999999997</v>
      </c>
      <c r="AJ39" s="9">
        <f t="shared" si="63"/>
        <v>1.0505599999999997</v>
      </c>
      <c r="AK39" s="9">
        <f t="shared" si="63"/>
        <v>1.0505599999999997</v>
      </c>
      <c r="AL39" s="9">
        <f t="shared" si="63"/>
        <v>2.8443570966917964</v>
      </c>
      <c r="AM39" s="9">
        <f t="shared" si="63"/>
        <v>4.6961187899601153</v>
      </c>
      <c r="AN39" s="9">
        <f t="shared" si="63"/>
        <v>4.7241304127815527</v>
      </c>
      <c r="AO39" s="9">
        <f t="shared" si="63"/>
        <v>4.7529823842876331</v>
      </c>
      <c r="AP39" s="9">
        <f t="shared" si="63"/>
        <v>4.7826999149388989</v>
      </c>
      <c r="AQ39" s="9">
        <f t="shared" si="63"/>
        <v>4.8133089715096986</v>
      </c>
      <c r="AR39" s="9">
        <f t="shared" si="63"/>
        <v>4.4948362997776172</v>
      </c>
      <c r="AS39" s="9">
        <f t="shared" si="63"/>
        <v>4.5351494478935841</v>
      </c>
      <c r="AT39" s="9">
        <f t="shared" si="63"/>
        <v>4.5764367904530241</v>
      </c>
      <c r="AU39" s="9">
        <f t="shared" si="63"/>
        <v>4.6187275532892498</v>
      </c>
      <c r="AV39" s="9">
        <f t="shared" si="63"/>
        <v>4.6620518390105632</v>
      </c>
      <c r="AW39" s="9">
        <f t="shared" si="63"/>
        <v>4.7064406533035141</v>
      </c>
    </row>
    <row r="40" spans="1:49" x14ac:dyDescent="0.25">
      <c r="A40" s="9"/>
      <c r="B40" s="63"/>
      <c r="C40" s="9"/>
      <c r="D40" s="9"/>
      <c r="E40" s="9"/>
      <c r="F40" s="9"/>
      <c r="G40" s="9" t="s">
        <v>272</v>
      </c>
      <c r="H40" s="9"/>
      <c r="I40" s="13"/>
      <c r="J40" s="9">
        <f>J33</f>
        <v>0</v>
      </c>
      <c r="K40" s="9">
        <f t="shared" ref="K40:AW40" si="64">K33</f>
        <v>0</v>
      </c>
      <c r="L40" s="9">
        <f t="shared" si="64"/>
        <v>0</v>
      </c>
      <c r="M40" s="9">
        <f t="shared" si="64"/>
        <v>0</v>
      </c>
      <c r="N40" s="9">
        <f t="shared" si="64"/>
        <v>49</v>
      </c>
      <c r="O40" s="9">
        <f t="shared" si="64"/>
        <v>49</v>
      </c>
      <c r="P40" s="9">
        <f t="shared" si="64"/>
        <v>49</v>
      </c>
      <c r="Q40" s="9">
        <f t="shared" si="64"/>
        <v>49</v>
      </c>
      <c r="R40" s="9">
        <f t="shared" si="64"/>
        <v>49</v>
      </c>
      <c r="S40" s="9">
        <f t="shared" si="64"/>
        <v>49</v>
      </c>
      <c r="T40" s="9">
        <f t="shared" si="64"/>
        <v>48.65</v>
      </c>
      <c r="U40" s="9">
        <f t="shared" si="64"/>
        <v>48.3</v>
      </c>
      <c r="V40" s="9">
        <f t="shared" si="64"/>
        <v>47.949999999999996</v>
      </c>
      <c r="W40" s="9">
        <f t="shared" si="64"/>
        <v>47.599999999999994</v>
      </c>
      <c r="X40" s="9">
        <f t="shared" si="64"/>
        <v>47.249999999999993</v>
      </c>
      <c r="Y40" s="9">
        <f t="shared" si="64"/>
        <v>46.899999999999991</v>
      </c>
      <c r="Z40" s="9">
        <f t="shared" si="64"/>
        <v>46.899999999999991</v>
      </c>
      <c r="AA40" s="9">
        <f t="shared" si="64"/>
        <v>46.899999999999991</v>
      </c>
      <c r="AB40" s="9">
        <f t="shared" si="64"/>
        <v>46.899999999999991</v>
      </c>
      <c r="AC40" s="9">
        <f t="shared" si="64"/>
        <v>46.899999999999991</v>
      </c>
      <c r="AD40" s="9">
        <f t="shared" si="64"/>
        <v>46.899999999999991</v>
      </c>
      <c r="AE40" s="9">
        <f t="shared" si="64"/>
        <v>46.899999999999991</v>
      </c>
      <c r="AF40" s="9">
        <f t="shared" si="64"/>
        <v>46.899999999999991</v>
      </c>
      <c r="AG40" s="9">
        <f t="shared" si="64"/>
        <v>46.899999999999991</v>
      </c>
      <c r="AH40" s="9">
        <f t="shared" si="64"/>
        <v>46.899999999999991</v>
      </c>
      <c r="AI40" s="9">
        <f t="shared" si="64"/>
        <v>46.899999999999991</v>
      </c>
      <c r="AJ40" s="9">
        <f t="shared" si="64"/>
        <v>46.899999999999991</v>
      </c>
      <c r="AK40" s="9">
        <f t="shared" si="64"/>
        <v>46.899999999999991</v>
      </c>
      <c r="AL40" s="9">
        <f t="shared" si="64"/>
        <v>45.106202903308194</v>
      </c>
      <c r="AM40" s="9">
        <f t="shared" si="64"/>
        <v>41.420463058382182</v>
      </c>
      <c r="AN40" s="9">
        <f t="shared" si="64"/>
        <v>37.624151018108385</v>
      </c>
      <c r="AO40" s="9">
        <f t="shared" si="64"/>
        <v>33.71394961662638</v>
      </c>
      <c r="AP40" s="9">
        <f t="shared" si="64"/>
        <v>29.686442173099909</v>
      </c>
      <c r="AQ40" s="9">
        <f t="shared" si="64"/>
        <v>25.538109506267649</v>
      </c>
      <c r="AR40" s="9">
        <f t="shared" si="64"/>
        <v>21.615326859430425</v>
      </c>
      <c r="AS40" s="9">
        <f t="shared" si="64"/>
        <v>17.564360733188082</v>
      </c>
      <c r="AT40" s="9">
        <f t="shared" si="64"/>
        <v>13.381365623158473</v>
      </c>
      <c r="AU40" s="9">
        <f t="shared" si="64"/>
        <v>9.0623806598279728</v>
      </c>
      <c r="AV40" s="9">
        <f t="shared" si="64"/>
        <v>4.6033261475975555</v>
      </c>
      <c r="AW40" s="9">
        <f t="shared" si="64"/>
        <v>2.2648549702353193E-13</v>
      </c>
    </row>
    <row r="41" spans="1:49" x14ac:dyDescent="0.25">
      <c r="A41" s="9"/>
      <c r="B41" s="63"/>
      <c r="C41" s="9"/>
      <c r="D41" s="9"/>
      <c r="E41" s="9"/>
      <c r="F41" s="9"/>
      <c r="G41" s="9" t="s">
        <v>275</v>
      </c>
      <c r="H41" s="9"/>
      <c r="I41" s="13">
        <f>SUM(J41:AW41)</f>
        <v>80.869960153897267</v>
      </c>
      <c r="J41" s="9">
        <f>J32</f>
        <v>0</v>
      </c>
      <c r="K41" s="9">
        <f t="shared" ref="K41:AW41" si="65">K32</f>
        <v>0</v>
      </c>
      <c r="L41" s="9">
        <f t="shared" si="65"/>
        <v>0</v>
      </c>
      <c r="M41" s="9">
        <f t="shared" si="65"/>
        <v>0</v>
      </c>
      <c r="N41" s="9">
        <f t="shared" si="65"/>
        <v>0</v>
      </c>
      <c r="O41" s="9">
        <f t="shared" si="65"/>
        <v>1.0975999999999999</v>
      </c>
      <c r="P41" s="9">
        <f t="shared" si="65"/>
        <v>1.0975999999999999</v>
      </c>
      <c r="Q41" s="9">
        <f t="shared" si="65"/>
        <v>1.0975999999999999</v>
      </c>
      <c r="R41" s="9">
        <f t="shared" si="65"/>
        <v>1.0975999999999999</v>
      </c>
      <c r="S41" s="9">
        <f t="shared" si="65"/>
        <v>1.0975999999999999</v>
      </c>
      <c r="T41" s="9">
        <f t="shared" si="65"/>
        <v>1.4476</v>
      </c>
      <c r="U41" s="9">
        <f t="shared" si="65"/>
        <v>1.4397600000000002</v>
      </c>
      <c r="V41" s="9">
        <f t="shared" si="65"/>
        <v>1.4319199999999999</v>
      </c>
      <c r="W41" s="9">
        <f t="shared" si="65"/>
        <v>1.42408</v>
      </c>
      <c r="X41" s="9">
        <f t="shared" si="65"/>
        <v>1.4162399999999997</v>
      </c>
      <c r="Y41" s="9">
        <f t="shared" si="65"/>
        <v>1.4083999999999999</v>
      </c>
      <c r="Z41" s="9">
        <f t="shared" si="65"/>
        <v>1.0505599999999997</v>
      </c>
      <c r="AA41" s="9">
        <f t="shared" si="65"/>
        <v>1.0505599999999997</v>
      </c>
      <c r="AB41" s="9">
        <f t="shared" si="65"/>
        <v>1.0505599999999997</v>
      </c>
      <c r="AC41" s="9">
        <f t="shared" si="65"/>
        <v>1.0505599999999997</v>
      </c>
      <c r="AD41" s="9">
        <f t="shared" si="65"/>
        <v>1.0505599999999997</v>
      </c>
      <c r="AE41" s="9">
        <f t="shared" si="65"/>
        <v>1.0505599999999997</v>
      </c>
      <c r="AF41" s="9">
        <f t="shared" si="65"/>
        <v>1.0505599999999997</v>
      </c>
      <c r="AG41" s="9">
        <f t="shared" si="65"/>
        <v>1.0505599999999997</v>
      </c>
      <c r="AH41" s="9">
        <f t="shared" si="65"/>
        <v>1.0505599999999997</v>
      </c>
      <c r="AI41" s="9">
        <f t="shared" si="65"/>
        <v>1.0505599999999997</v>
      </c>
      <c r="AJ41" s="9">
        <f t="shared" si="65"/>
        <v>1.0505599999999997</v>
      </c>
      <c r="AK41" s="9">
        <f t="shared" si="65"/>
        <v>1.0505599999999997</v>
      </c>
      <c r="AL41" s="9">
        <f t="shared" si="65"/>
        <v>2.8443570966917964</v>
      </c>
      <c r="AM41" s="9">
        <f t="shared" si="65"/>
        <v>4.6961187899601153</v>
      </c>
      <c r="AN41" s="9">
        <f t="shared" si="65"/>
        <v>4.7241304127815527</v>
      </c>
      <c r="AO41" s="9">
        <f t="shared" si="65"/>
        <v>4.7529823842876331</v>
      </c>
      <c r="AP41" s="9">
        <f t="shared" si="65"/>
        <v>4.7826999149388989</v>
      </c>
      <c r="AQ41" s="9">
        <f t="shared" si="65"/>
        <v>4.8133089715096986</v>
      </c>
      <c r="AR41" s="9">
        <f t="shared" si="65"/>
        <v>4.4948362997776172</v>
      </c>
      <c r="AS41" s="9">
        <f t="shared" si="65"/>
        <v>4.5351494478935841</v>
      </c>
      <c r="AT41" s="9">
        <f t="shared" si="65"/>
        <v>4.5764367904530241</v>
      </c>
      <c r="AU41" s="9">
        <f t="shared" si="65"/>
        <v>4.6187275532892498</v>
      </c>
      <c r="AV41" s="9">
        <f t="shared" si="65"/>
        <v>4.6620518390105632</v>
      </c>
      <c r="AW41" s="9">
        <f t="shared" si="65"/>
        <v>4.7064406533035141</v>
      </c>
    </row>
    <row r="42" spans="1:49" x14ac:dyDescent="0.25">
      <c r="A42" s="9"/>
      <c r="B42" s="63"/>
      <c r="C42" s="9"/>
      <c r="D42" s="9"/>
      <c r="E42" s="9"/>
      <c r="F42" s="9"/>
      <c r="G42" s="9" t="s">
        <v>274</v>
      </c>
      <c r="H42" s="9"/>
      <c r="I42" s="13">
        <f>SUM(J42:AW42)</f>
        <v>31.869960153897498</v>
      </c>
      <c r="J42" s="9">
        <f>J30</f>
        <v>0</v>
      </c>
      <c r="K42" s="9">
        <f t="shared" ref="K42:AW42" si="66">K30</f>
        <v>0</v>
      </c>
      <c r="L42" s="9">
        <f t="shared" si="66"/>
        <v>0</v>
      </c>
      <c r="M42" s="9">
        <f t="shared" si="66"/>
        <v>0</v>
      </c>
      <c r="N42" s="9">
        <f t="shared" si="66"/>
        <v>0</v>
      </c>
      <c r="O42" s="9">
        <f t="shared" si="66"/>
        <v>1.0975999999999999</v>
      </c>
      <c r="P42" s="9">
        <f t="shared" si="66"/>
        <v>1.0975999999999999</v>
      </c>
      <c r="Q42" s="9">
        <f t="shared" si="66"/>
        <v>1.0975999999999999</v>
      </c>
      <c r="R42" s="9">
        <f t="shared" si="66"/>
        <v>1.0975999999999999</v>
      </c>
      <c r="S42" s="9">
        <f t="shared" si="66"/>
        <v>1.0975999999999999</v>
      </c>
      <c r="T42" s="9">
        <f t="shared" si="66"/>
        <v>1.0975999999999999</v>
      </c>
      <c r="U42" s="9">
        <f t="shared" si="66"/>
        <v>1.0897600000000001</v>
      </c>
      <c r="V42" s="9">
        <f t="shared" si="66"/>
        <v>1.08192</v>
      </c>
      <c r="W42" s="9">
        <f t="shared" si="66"/>
        <v>1.0740799999999999</v>
      </c>
      <c r="X42" s="9">
        <f t="shared" si="66"/>
        <v>1.0662399999999999</v>
      </c>
      <c r="Y42" s="9">
        <f t="shared" si="66"/>
        <v>1.0583999999999998</v>
      </c>
      <c r="Z42" s="9">
        <f t="shared" si="66"/>
        <v>1.0505599999999997</v>
      </c>
      <c r="AA42" s="9">
        <f t="shared" si="66"/>
        <v>1.0505599999999997</v>
      </c>
      <c r="AB42" s="9">
        <f t="shared" si="66"/>
        <v>1.0505599999999997</v>
      </c>
      <c r="AC42" s="9">
        <f t="shared" si="66"/>
        <v>1.0505599999999997</v>
      </c>
      <c r="AD42" s="9">
        <f t="shared" si="66"/>
        <v>1.0505599999999997</v>
      </c>
      <c r="AE42" s="9">
        <f t="shared" si="66"/>
        <v>1.0505599999999997</v>
      </c>
      <c r="AF42" s="9">
        <f t="shared" si="66"/>
        <v>1.0505599999999997</v>
      </c>
      <c r="AG42" s="9">
        <f t="shared" si="66"/>
        <v>1.0505599999999997</v>
      </c>
      <c r="AH42" s="9">
        <f t="shared" si="66"/>
        <v>1.0505599999999997</v>
      </c>
      <c r="AI42" s="9">
        <f t="shared" si="66"/>
        <v>1.0505599999999997</v>
      </c>
      <c r="AJ42" s="9">
        <f t="shared" si="66"/>
        <v>1.0505599999999997</v>
      </c>
      <c r="AK42" s="9">
        <f t="shared" si="66"/>
        <v>1.0505599999999997</v>
      </c>
      <c r="AL42" s="9">
        <f t="shared" si="66"/>
        <v>1.0505599999999997</v>
      </c>
      <c r="AM42" s="9">
        <f t="shared" si="66"/>
        <v>1.0103789450341036</v>
      </c>
      <c r="AN42" s="9">
        <f t="shared" si="66"/>
        <v>0.92781837250776089</v>
      </c>
      <c r="AO42" s="9">
        <f t="shared" si="66"/>
        <v>0.84278098280562785</v>
      </c>
      <c r="AP42" s="9">
        <f t="shared" si="66"/>
        <v>0.75519247141243084</v>
      </c>
      <c r="AQ42" s="9">
        <f t="shared" si="66"/>
        <v>0.66497630467743796</v>
      </c>
      <c r="AR42" s="9">
        <f t="shared" si="66"/>
        <v>0.57205365294039534</v>
      </c>
      <c r="AS42" s="9">
        <f t="shared" si="66"/>
        <v>0.48418332165124151</v>
      </c>
      <c r="AT42" s="9">
        <f t="shared" si="66"/>
        <v>0.39344168042341304</v>
      </c>
      <c r="AU42" s="9">
        <f t="shared" si="66"/>
        <v>0.29974258995874981</v>
      </c>
      <c r="AV42" s="9">
        <f t="shared" si="66"/>
        <v>0.20299732678014659</v>
      </c>
      <c r="AW42" s="9">
        <f t="shared" si="66"/>
        <v>0.10311450570618524</v>
      </c>
    </row>
    <row r="43" spans="1:49" x14ac:dyDescent="0.25">
      <c r="A43" s="9"/>
      <c r="B43" s="63"/>
      <c r="C43" s="9"/>
      <c r="D43" s="9"/>
      <c r="E43" s="9"/>
      <c r="F43" s="9"/>
      <c r="G43" s="9" t="s">
        <v>276</v>
      </c>
      <c r="H43" s="9"/>
      <c r="I43" s="13">
        <f>SUM(J43:AW43)</f>
        <v>48.999999999999758</v>
      </c>
      <c r="J43" s="11">
        <f>J31</f>
        <v>0</v>
      </c>
      <c r="K43" s="11">
        <f t="shared" ref="K43:AW43" si="67">K31</f>
        <v>0</v>
      </c>
      <c r="L43" s="11">
        <f t="shared" si="67"/>
        <v>0</v>
      </c>
      <c r="M43" s="11">
        <f t="shared" si="67"/>
        <v>0</v>
      </c>
      <c r="N43" s="11">
        <f t="shared" si="67"/>
        <v>0</v>
      </c>
      <c r="O43" s="11">
        <f t="shared" si="67"/>
        <v>0</v>
      </c>
      <c r="P43" s="11">
        <f t="shared" si="67"/>
        <v>0</v>
      </c>
      <c r="Q43" s="11">
        <f t="shared" si="67"/>
        <v>0</v>
      </c>
      <c r="R43" s="11">
        <f t="shared" si="67"/>
        <v>0</v>
      </c>
      <c r="S43" s="11">
        <f t="shared" si="67"/>
        <v>0</v>
      </c>
      <c r="T43" s="11">
        <f t="shared" si="67"/>
        <v>0.35</v>
      </c>
      <c r="U43" s="11">
        <f t="shared" si="67"/>
        <v>0.35</v>
      </c>
      <c r="V43" s="11">
        <f t="shared" si="67"/>
        <v>0.35</v>
      </c>
      <c r="W43" s="11">
        <f t="shared" si="67"/>
        <v>0.35</v>
      </c>
      <c r="X43" s="11">
        <f t="shared" si="67"/>
        <v>0.35</v>
      </c>
      <c r="Y43" s="11">
        <f t="shared" si="67"/>
        <v>0.35</v>
      </c>
      <c r="Z43" s="11">
        <f t="shared" si="67"/>
        <v>0</v>
      </c>
      <c r="AA43" s="11">
        <f t="shared" si="67"/>
        <v>0</v>
      </c>
      <c r="AB43" s="11">
        <f t="shared" si="67"/>
        <v>0</v>
      </c>
      <c r="AC43" s="11">
        <f t="shared" si="67"/>
        <v>0</v>
      </c>
      <c r="AD43" s="11">
        <f t="shared" si="67"/>
        <v>0</v>
      </c>
      <c r="AE43" s="11">
        <f t="shared" si="67"/>
        <v>0</v>
      </c>
      <c r="AF43" s="11">
        <f t="shared" si="67"/>
        <v>0</v>
      </c>
      <c r="AG43" s="11">
        <f t="shared" si="67"/>
        <v>0</v>
      </c>
      <c r="AH43" s="11">
        <f t="shared" si="67"/>
        <v>0</v>
      </c>
      <c r="AI43" s="11">
        <f t="shared" si="67"/>
        <v>0</v>
      </c>
      <c r="AJ43" s="11">
        <f t="shared" si="67"/>
        <v>0</v>
      </c>
      <c r="AK43" s="11">
        <f t="shared" si="67"/>
        <v>0</v>
      </c>
      <c r="AL43" s="11">
        <f t="shared" si="67"/>
        <v>1.7937970966917964</v>
      </c>
      <c r="AM43" s="11">
        <f t="shared" si="67"/>
        <v>3.6857398449260117</v>
      </c>
      <c r="AN43" s="11">
        <f t="shared" si="67"/>
        <v>3.7963120402737918</v>
      </c>
      <c r="AO43" s="11">
        <f t="shared" si="67"/>
        <v>3.9102014014820052</v>
      </c>
      <c r="AP43" s="11">
        <f t="shared" si="67"/>
        <v>4.0275074435264679</v>
      </c>
      <c r="AQ43" s="11">
        <f t="shared" si="67"/>
        <v>4.1483326668322604</v>
      </c>
      <c r="AR43" s="11">
        <f t="shared" si="67"/>
        <v>3.9227826468372222</v>
      </c>
      <c r="AS43" s="11">
        <f t="shared" si="67"/>
        <v>4.0509661262423426</v>
      </c>
      <c r="AT43" s="11">
        <f t="shared" si="67"/>
        <v>4.1829951100296112</v>
      </c>
      <c r="AU43" s="11">
        <f t="shared" si="67"/>
        <v>4.3189849633305002</v>
      </c>
      <c r="AV43" s="11">
        <f t="shared" si="67"/>
        <v>4.4590545122304164</v>
      </c>
      <c r="AW43" s="11">
        <f t="shared" si="67"/>
        <v>4.6033261475973291</v>
      </c>
    </row>
    <row r="44" spans="1:49" x14ac:dyDescent="0.25">
      <c r="A44" s="9"/>
      <c r="B44" s="63"/>
      <c r="C44" s="9"/>
      <c r="D44" s="9"/>
      <c r="E44" s="9"/>
      <c r="F44" s="9"/>
      <c r="G44" s="9"/>
      <c r="H44" s="9"/>
      <c r="I44" s="13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x14ac:dyDescent="0.25">
      <c r="A45" s="9"/>
      <c r="B45" s="63"/>
      <c r="C45" s="9"/>
      <c r="D45" s="9"/>
      <c r="E45" s="9"/>
      <c r="F45" s="9"/>
      <c r="G45" s="16" t="s">
        <v>277</v>
      </c>
      <c r="H45" s="9"/>
      <c r="I45" s="13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x14ac:dyDescent="0.25">
      <c r="A46" s="9"/>
      <c r="B46" s="63"/>
      <c r="C46" s="9"/>
      <c r="D46" s="9"/>
      <c r="E46" s="9"/>
      <c r="F46" s="9"/>
      <c r="G46" s="9"/>
      <c r="H46" s="9"/>
      <c r="I46" s="13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x14ac:dyDescent="0.25">
      <c r="A47" s="9"/>
      <c r="B47" s="63"/>
      <c r="C47" s="9"/>
      <c r="D47" s="9"/>
      <c r="E47" s="9"/>
      <c r="F47" s="9"/>
      <c r="G47" s="98" t="s">
        <v>317</v>
      </c>
      <c r="H47" s="14"/>
      <c r="I47" s="34">
        <f>Bond!C14</f>
        <v>2.4724618052960556E-2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49" x14ac:dyDescent="0.25">
      <c r="A48" s="9"/>
      <c r="B48" s="63"/>
      <c r="C48" s="9"/>
      <c r="D48" s="9"/>
      <c r="E48" s="9"/>
      <c r="F48" s="9"/>
      <c r="G48" s="98" t="s">
        <v>318</v>
      </c>
      <c r="H48" s="14"/>
      <c r="I48" s="13">
        <f>NPV(I47,J41:AW41)</f>
        <v>41.315673669904641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x14ac:dyDescent="0.25">
      <c r="A49" s="9"/>
      <c r="B49" s="63"/>
      <c r="C49" s="9"/>
      <c r="D49" s="9"/>
      <c r="E49" s="9"/>
      <c r="F49" s="9"/>
      <c r="G49" s="17"/>
      <c r="H49" s="14"/>
      <c r="I49" s="13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x14ac:dyDescent="0.25">
      <c r="A50" s="9"/>
      <c r="B50" s="6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 x14ac:dyDescent="0.25">
      <c r="A51" s="9"/>
      <c r="B51" s="8"/>
      <c r="C51" s="9"/>
      <c r="D51" s="9"/>
      <c r="E51" s="9"/>
      <c r="F51" s="9"/>
      <c r="G51" s="16" t="s">
        <v>262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 x14ac:dyDescent="0.25">
      <c r="A52" s="9"/>
      <c r="B52" s="8"/>
      <c r="C52" s="9"/>
      <c r="D52" s="9"/>
      <c r="E52" s="9"/>
      <c r="F52" s="9"/>
      <c r="G52" s="9"/>
      <c r="H52" s="9"/>
      <c r="I52" s="13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 x14ac:dyDescent="0.25">
      <c r="A53" s="9"/>
      <c r="B53" s="8"/>
      <c r="C53" s="9"/>
      <c r="D53" s="9"/>
      <c r="E53" s="9"/>
      <c r="F53" s="9"/>
      <c r="G53" s="9" t="s">
        <v>278</v>
      </c>
      <c r="H53" s="9"/>
      <c r="I53" s="32"/>
      <c r="J53" s="38">
        <f>J33</f>
        <v>0</v>
      </c>
      <c r="K53" s="38">
        <f t="shared" ref="K53:AW53" si="68">K33</f>
        <v>0</v>
      </c>
      <c r="L53" s="38">
        <f t="shared" si="68"/>
        <v>0</v>
      </c>
      <c r="M53" s="38">
        <f t="shared" si="68"/>
        <v>0</v>
      </c>
      <c r="N53" s="38">
        <f t="shared" si="68"/>
        <v>49</v>
      </c>
      <c r="O53" s="38">
        <f t="shared" si="68"/>
        <v>49</v>
      </c>
      <c r="P53" s="38">
        <f t="shared" si="68"/>
        <v>49</v>
      </c>
      <c r="Q53" s="38">
        <f t="shared" si="68"/>
        <v>49</v>
      </c>
      <c r="R53" s="38">
        <f t="shared" si="68"/>
        <v>49</v>
      </c>
      <c r="S53" s="38">
        <f t="shared" si="68"/>
        <v>49</v>
      </c>
      <c r="T53" s="38">
        <f t="shared" si="68"/>
        <v>48.65</v>
      </c>
      <c r="U53" s="38">
        <f t="shared" si="68"/>
        <v>48.3</v>
      </c>
      <c r="V53" s="38">
        <f t="shared" si="68"/>
        <v>47.949999999999996</v>
      </c>
      <c r="W53" s="38">
        <f t="shared" si="68"/>
        <v>47.599999999999994</v>
      </c>
      <c r="X53" s="38">
        <f t="shared" si="68"/>
        <v>47.249999999999993</v>
      </c>
      <c r="Y53" s="38">
        <f t="shared" si="68"/>
        <v>46.899999999999991</v>
      </c>
      <c r="Z53" s="38">
        <f t="shared" si="68"/>
        <v>46.899999999999991</v>
      </c>
      <c r="AA53" s="38">
        <f t="shared" si="68"/>
        <v>46.899999999999991</v>
      </c>
      <c r="AB53" s="38">
        <f t="shared" si="68"/>
        <v>46.899999999999991</v>
      </c>
      <c r="AC53" s="38">
        <f t="shared" si="68"/>
        <v>46.899999999999991</v>
      </c>
      <c r="AD53" s="38">
        <f t="shared" si="68"/>
        <v>46.899999999999991</v>
      </c>
      <c r="AE53" s="38">
        <f t="shared" si="68"/>
        <v>46.899999999999991</v>
      </c>
      <c r="AF53" s="38">
        <f t="shared" si="68"/>
        <v>46.899999999999991</v>
      </c>
      <c r="AG53" s="38">
        <f t="shared" si="68"/>
        <v>46.899999999999991</v>
      </c>
      <c r="AH53" s="38">
        <f t="shared" si="68"/>
        <v>46.899999999999991</v>
      </c>
      <c r="AI53" s="38">
        <f t="shared" si="68"/>
        <v>46.899999999999991</v>
      </c>
      <c r="AJ53" s="38">
        <f t="shared" si="68"/>
        <v>46.899999999999991</v>
      </c>
      <c r="AK53" s="38">
        <f t="shared" si="68"/>
        <v>46.899999999999991</v>
      </c>
      <c r="AL53" s="38">
        <f t="shared" si="68"/>
        <v>45.106202903308194</v>
      </c>
      <c r="AM53" s="38">
        <f t="shared" si="68"/>
        <v>41.420463058382182</v>
      </c>
      <c r="AN53" s="38">
        <f t="shared" si="68"/>
        <v>37.624151018108385</v>
      </c>
      <c r="AO53" s="38">
        <f t="shared" si="68"/>
        <v>33.71394961662638</v>
      </c>
      <c r="AP53" s="38">
        <f t="shared" si="68"/>
        <v>29.686442173099909</v>
      </c>
      <c r="AQ53" s="38">
        <f t="shared" si="68"/>
        <v>25.538109506267649</v>
      </c>
      <c r="AR53" s="38">
        <f t="shared" si="68"/>
        <v>21.615326859430425</v>
      </c>
      <c r="AS53" s="38">
        <f t="shared" si="68"/>
        <v>17.564360733188082</v>
      </c>
      <c r="AT53" s="38">
        <f t="shared" si="68"/>
        <v>13.381365623158473</v>
      </c>
      <c r="AU53" s="38">
        <f t="shared" si="68"/>
        <v>9.0623806598279728</v>
      </c>
      <c r="AV53" s="38">
        <f t="shared" si="68"/>
        <v>4.6033261475975555</v>
      </c>
      <c r="AW53" s="38">
        <f t="shared" si="68"/>
        <v>2.2648549702353193E-13</v>
      </c>
    </row>
    <row r="54" spans="1:49" x14ac:dyDescent="0.25">
      <c r="A54" s="9"/>
      <c r="B54" s="8"/>
      <c r="C54" s="9"/>
      <c r="D54" s="9"/>
      <c r="E54" s="9"/>
      <c r="F54" s="9"/>
      <c r="G54" s="9" t="s">
        <v>275</v>
      </c>
      <c r="H54" s="9"/>
      <c r="I54" s="28"/>
      <c r="J54" s="39">
        <f>J32</f>
        <v>0</v>
      </c>
      <c r="K54" s="39">
        <f t="shared" ref="K54:AW54" si="69">K32</f>
        <v>0</v>
      </c>
      <c r="L54" s="39">
        <f t="shared" si="69"/>
        <v>0</v>
      </c>
      <c r="M54" s="39">
        <f t="shared" si="69"/>
        <v>0</v>
      </c>
      <c r="N54" s="39">
        <f t="shared" si="69"/>
        <v>0</v>
      </c>
      <c r="O54" s="39">
        <f t="shared" si="69"/>
        <v>1.0975999999999999</v>
      </c>
      <c r="P54" s="39">
        <f t="shared" si="69"/>
        <v>1.0975999999999999</v>
      </c>
      <c r="Q54" s="39">
        <f t="shared" si="69"/>
        <v>1.0975999999999999</v>
      </c>
      <c r="R54" s="39">
        <f t="shared" si="69"/>
        <v>1.0975999999999999</v>
      </c>
      <c r="S54" s="39">
        <f t="shared" si="69"/>
        <v>1.0975999999999999</v>
      </c>
      <c r="T54" s="39">
        <f t="shared" si="69"/>
        <v>1.4476</v>
      </c>
      <c r="U54" s="39">
        <f t="shared" si="69"/>
        <v>1.4397600000000002</v>
      </c>
      <c r="V54" s="39">
        <f t="shared" si="69"/>
        <v>1.4319199999999999</v>
      </c>
      <c r="W54" s="39">
        <f t="shared" si="69"/>
        <v>1.42408</v>
      </c>
      <c r="X54" s="39">
        <f t="shared" si="69"/>
        <v>1.4162399999999997</v>
      </c>
      <c r="Y54" s="39">
        <f t="shared" si="69"/>
        <v>1.4083999999999999</v>
      </c>
      <c r="Z54" s="39">
        <f t="shared" si="69"/>
        <v>1.0505599999999997</v>
      </c>
      <c r="AA54" s="39">
        <f t="shared" si="69"/>
        <v>1.0505599999999997</v>
      </c>
      <c r="AB54" s="39">
        <f t="shared" si="69"/>
        <v>1.0505599999999997</v>
      </c>
      <c r="AC54" s="39">
        <f t="shared" si="69"/>
        <v>1.0505599999999997</v>
      </c>
      <c r="AD54" s="39">
        <f t="shared" si="69"/>
        <v>1.0505599999999997</v>
      </c>
      <c r="AE54" s="39">
        <f t="shared" si="69"/>
        <v>1.0505599999999997</v>
      </c>
      <c r="AF54" s="39">
        <f t="shared" si="69"/>
        <v>1.0505599999999997</v>
      </c>
      <c r="AG54" s="39">
        <f t="shared" si="69"/>
        <v>1.0505599999999997</v>
      </c>
      <c r="AH54" s="39">
        <f t="shared" si="69"/>
        <v>1.0505599999999997</v>
      </c>
      <c r="AI54" s="39">
        <f t="shared" si="69"/>
        <v>1.0505599999999997</v>
      </c>
      <c r="AJ54" s="39">
        <f t="shared" si="69"/>
        <v>1.0505599999999997</v>
      </c>
      <c r="AK54" s="39">
        <f t="shared" si="69"/>
        <v>1.0505599999999997</v>
      </c>
      <c r="AL54" s="39">
        <f t="shared" si="69"/>
        <v>2.8443570966917964</v>
      </c>
      <c r="AM54" s="39">
        <f t="shared" si="69"/>
        <v>4.6961187899601153</v>
      </c>
      <c r="AN54" s="39">
        <f t="shared" si="69"/>
        <v>4.7241304127815527</v>
      </c>
      <c r="AO54" s="39">
        <f t="shared" si="69"/>
        <v>4.7529823842876331</v>
      </c>
      <c r="AP54" s="39">
        <f t="shared" si="69"/>
        <v>4.7826999149388989</v>
      </c>
      <c r="AQ54" s="39">
        <f t="shared" si="69"/>
        <v>4.8133089715096986</v>
      </c>
      <c r="AR54" s="39">
        <f t="shared" si="69"/>
        <v>4.4948362997776172</v>
      </c>
      <c r="AS54" s="39">
        <f t="shared" si="69"/>
        <v>4.5351494478935841</v>
      </c>
      <c r="AT54" s="39">
        <f t="shared" si="69"/>
        <v>4.5764367904530241</v>
      </c>
      <c r="AU54" s="39">
        <f t="shared" si="69"/>
        <v>4.6187275532892498</v>
      </c>
      <c r="AV54" s="39">
        <f t="shared" si="69"/>
        <v>4.6620518390105632</v>
      </c>
      <c r="AW54" s="39">
        <f t="shared" si="69"/>
        <v>4.7064406533035141</v>
      </c>
    </row>
    <row r="55" spans="1:49" x14ac:dyDescent="0.25">
      <c r="A55" s="9"/>
      <c r="B55" s="8"/>
      <c r="C55" s="9"/>
      <c r="D55" s="9"/>
      <c r="E55" s="9"/>
      <c r="F55" s="9"/>
      <c r="G55" s="9"/>
      <c r="H55" s="9"/>
      <c r="I55" s="13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9F2A-6173-4A23-9D10-166E460E1233}">
  <sheetPr codeName="Sheet2"/>
  <dimension ref="A1:W372"/>
  <sheetViews>
    <sheetView showGridLines="0" workbookViewId="0">
      <selection activeCell="G6" sqref="G6"/>
    </sheetView>
  </sheetViews>
  <sheetFormatPr defaultRowHeight="15" x14ac:dyDescent="0.25"/>
  <cols>
    <col min="4" max="4" width="9.140625" style="6"/>
    <col min="5" max="5" width="11.140625" style="6" customWidth="1"/>
    <col min="6" max="6" width="8.5703125" customWidth="1"/>
    <col min="7" max="7" width="8.42578125" customWidth="1"/>
    <col min="8" max="8" width="5" customWidth="1"/>
    <col min="9" max="11" width="11.140625" customWidth="1"/>
    <col min="12" max="12" width="11.140625" style="6" customWidth="1"/>
    <col min="13" max="14" width="11.140625" customWidth="1"/>
    <col min="15" max="15" width="11.140625" style="62" customWidth="1"/>
    <col min="16" max="24" width="11.140625" customWidth="1"/>
  </cols>
  <sheetData>
    <row r="1" spans="1:23" ht="23.25" x14ac:dyDescent="0.35">
      <c r="A1" s="1" t="s">
        <v>286</v>
      </c>
      <c r="B1" s="1"/>
      <c r="K1" s="2"/>
    </row>
    <row r="2" spans="1:23" x14ac:dyDescent="0.25">
      <c r="K2" s="2"/>
    </row>
    <row r="3" spans="1:23" x14ac:dyDescent="0.25">
      <c r="C3" t="s">
        <v>298</v>
      </c>
      <c r="E3" s="78" t="s">
        <v>0</v>
      </c>
      <c r="K3" s="2"/>
    </row>
    <row r="4" spans="1:23" x14ac:dyDescent="0.25">
      <c r="E4" s="3" t="s">
        <v>293</v>
      </c>
      <c r="K4" s="2"/>
    </row>
    <row r="6" spans="1:23" ht="15.75" x14ac:dyDescent="0.25">
      <c r="C6" t="s">
        <v>1</v>
      </c>
      <c r="E6" s="61">
        <f>K11</f>
        <v>43808</v>
      </c>
      <c r="G6" s="81" t="s">
        <v>347</v>
      </c>
      <c r="K6" s="2"/>
    </row>
    <row r="7" spans="1:23" x14ac:dyDescent="0.25">
      <c r="K7" s="2"/>
    </row>
    <row r="8" spans="1:23" x14ac:dyDescent="0.25">
      <c r="B8" s="67"/>
      <c r="C8" s="68" t="s">
        <v>288</v>
      </c>
      <c r="D8" s="51"/>
      <c r="E8" s="51"/>
      <c r="F8" s="49" t="s">
        <v>287</v>
      </c>
      <c r="G8" s="49" t="s">
        <v>287</v>
      </c>
      <c r="H8" s="50" t="s">
        <v>2</v>
      </c>
      <c r="I8" s="4"/>
      <c r="J8" s="4"/>
      <c r="K8" s="2"/>
    </row>
    <row r="9" spans="1:23" x14ac:dyDescent="0.25">
      <c r="B9" s="52"/>
      <c r="C9" s="47"/>
      <c r="D9" s="56"/>
      <c r="E9" s="56"/>
      <c r="F9" s="47"/>
      <c r="G9" s="47"/>
      <c r="H9" s="48"/>
      <c r="K9" s="2"/>
    </row>
    <row r="10" spans="1:23" x14ac:dyDescent="0.25">
      <c r="B10" s="52"/>
      <c r="C10" s="70" t="s">
        <v>3</v>
      </c>
      <c r="D10" s="71" t="s">
        <v>4</v>
      </c>
      <c r="E10" s="72">
        <v>1.52E-2</v>
      </c>
      <c r="F10" s="57">
        <v>1</v>
      </c>
      <c r="G10" s="57" t="str">
        <f>IF(F10=12,E10,"  ")</f>
        <v xml:space="preserve">  </v>
      </c>
      <c r="H10" s="58"/>
      <c r="K10" s="79" t="s">
        <v>5</v>
      </c>
      <c r="M10" s="83" t="s">
        <v>306</v>
      </c>
    </row>
    <row r="11" spans="1:23" x14ac:dyDescent="0.25">
      <c r="B11" s="52"/>
      <c r="C11" s="70" t="s">
        <v>6</v>
      </c>
      <c r="D11" s="71" t="s">
        <v>4</v>
      </c>
      <c r="E11" s="72">
        <v>1.5299999999999999E-2</v>
      </c>
      <c r="F11" s="57">
        <f>IF(F10=12,1,F10+1)</f>
        <v>2</v>
      </c>
      <c r="G11" s="57" t="str">
        <f t="shared" ref="G11:G74" si="0">IF(F11=12,E11,"  ")</f>
        <v xml:space="preserve">  </v>
      </c>
      <c r="H11" s="58"/>
      <c r="K11" s="61">
        <v>43808</v>
      </c>
      <c r="M11" s="6"/>
      <c r="N11" s="61">
        <f>K11</f>
        <v>43808</v>
      </c>
      <c r="R11" s="61"/>
    </row>
    <row r="12" spans="1:23" x14ac:dyDescent="0.25">
      <c r="B12" s="52"/>
      <c r="C12" s="70" t="s">
        <v>7</v>
      </c>
      <c r="D12" s="71" t="s">
        <v>4</v>
      </c>
      <c r="E12" s="72">
        <v>1.5100000000000001E-2</v>
      </c>
      <c r="F12" s="57">
        <f t="shared" ref="F12:F75" si="1">IF(F11=12,1,F11+1)</f>
        <v>3</v>
      </c>
      <c r="G12" s="57" t="str">
        <f t="shared" si="0"/>
        <v xml:space="preserve">  </v>
      </c>
      <c r="H12" s="58"/>
      <c r="K12" s="5"/>
      <c r="M12" s="6"/>
      <c r="P12" t="s">
        <v>346</v>
      </c>
    </row>
    <row r="13" spans="1:23" x14ac:dyDescent="0.25">
      <c r="B13" s="52"/>
      <c r="C13" s="70" t="s">
        <v>8</v>
      </c>
      <c r="D13" s="71" t="s">
        <v>4</v>
      </c>
      <c r="E13" s="72">
        <v>1.52E-2</v>
      </c>
      <c r="F13" s="57">
        <f t="shared" si="1"/>
        <v>4</v>
      </c>
      <c r="G13" s="57" t="str">
        <f t="shared" si="0"/>
        <v xml:space="preserve">  </v>
      </c>
      <c r="H13" s="58"/>
      <c r="K13" s="2"/>
      <c r="M13" s="6"/>
    </row>
    <row r="14" spans="1:23" x14ac:dyDescent="0.25">
      <c r="B14" s="52"/>
      <c r="C14" s="70" t="s">
        <v>9</v>
      </c>
      <c r="D14" s="71" t="s">
        <v>4</v>
      </c>
      <c r="E14" s="72">
        <v>1.54E-2</v>
      </c>
      <c r="F14" s="57">
        <f t="shared" si="1"/>
        <v>5</v>
      </c>
      <c r="G14" s="57" t="str">
        <f t="shared" si="0"/>
        <v xml:space="preserve">  </v>
      </c>
      <c r="H14" s="58"/>
      <c r="J14" s="6">
        <v>1</v>
      </c>
      <c r="K14" s="14">
        <f>$G21</f>
        <v>1.55E-2</v>
      </c>
      <c r="M14" s="6">
        <v>1</v>
      </c>
      <c r="N14" s="31">
        <v>1.0580000000000001E-2</v>
      </c>
      <c r="P14" s="7">
        <f>K14+0.0001</f>
        <v>1.5599999999999999E-2</v>
      </c>
      <c r="R14" s="7"/>
      <c r="U14" s="7"/>
      <c r="V14" s="7"/>
      <c r="W14" s="82"/>
    </row>
    <row r="15" spans="1:23" x14ac:dyDescent="0.25">
      <c r="B15" s="52"/>
      <c r="C15" s="70" t="s">
        <v>10</v>
      </c>
      <c r="D15" s="71" t="s">
        <v>4</v>
      </c>
      <c r="E15" s="72">
        <v>1.55E-2</v>
      </c>
      <c r="F15" s="57">
        <f t="shared" si="1"/>
        <v>6</v>
      </c>
      <c r="G15" s="57" t="str">
        <f t="shared" si="0"/>
        <v xml:space="preserve">  </v>
      </c>
      <c r="H15" s="58"/>
      <c r="J15" s="6">
        <f>J14+1</f>
        <v>2</v>
      </c>
      <c r="K15" s="14">
        <f>$G33</f>
        <v>1.6E-2</v>
      </c>
      <c r="M15" s="6">
        <v>2</v>
      </c>
      <c r="N15" s="31">
        <v>1.061E-2</v>
      </c>
      <c r="P15" s="7">
        <f t="shared" ref="P15:P43" si="2">K15+0.0001</f>
        <v>1.61E-2</v>
      </c>
      <c r="R15" s="7"/>
      <c r="U15" s="7"/>
      <c r="V15" s="7"/>
      <c r="W15" s="82"/>
    </row>
    <row r="16" spans="1:23" x14ac:dyDescent="0.25">
      <c r="B16" s="52"/>
      <c r="C16" s="70" t="s">
        <v>11</v>
      </c>
      <c r="D16" s="71" t="s">
        <v>4</v>
      </c>
      <c r="E16" s="72">
        <v>1.55E-2</v>
      </c>
      <c r="F16" s="57">
        <f t="shared" si="1"/>
        <v>7</v>
      </c>
      <c r="G16" s="57" t="str">
        <f t="shared" si="0"/>
        <v xml:space="preserve">  </v>
      </c>
      <c r="H16" s="58"/>
      <c r="J16" s="6">
        <f t="shared" ref="J16:J43" si="3">J15+1</f>
        <v>3</v>
      </c>
      <c r="K16" s="14">
        <f>$G45</f>
        <v>1.6199999999999999E-2</v>
      </c>
      <c r="M16" s="6">
        <v>3</v>
      </c>
      <c r="N16" s="31">
        <v>1.0749999999999999E-2</v>
      </c>
      <c r="P16" s="7">
        <f t="shared" si="2"/>
        <v>1.6299999999999999E-2</v>
      </c>
      <c r="R16" s="7"/>
      <c r="U16" s="7"/>
      <c r="V16" s="7"/>
      <c r="W16" s="82"/>
    </row>
    <row r="17" spans="2:23" x14ac:dyDescent="0.25">
      <c r="B17" s="52"/>
      <c r="C17" s="70" t="s">
        <v>12</v>
      </c>
      <c r="D17" s="71" t="s">
        <v>4</v>
      </c>
      <c r="E17" s="72">
        <v>1.55E-2</v>
      </c>
      <c r="F17" s="57">
        <f t="shared" si="1"/>
        <v>8</v>
      </c>
      <c r="G17" s="57" t="str">
        <f t="shared" si="0"/>
        <v xml:space="preserve">  </v>
      </c>
      <c r="H17" s="58"/>
      <c r="J17" s="6">
        <f t="shared" si="3"/>
        <v>4</v>
      </c>
      <c r="K17" s="14">
        <f>$G57</f>
        <v>1.6299999999999999E-2</v>
      </c>
      <c r="M17" s="6">
        <v>4</v>
      </c>
      <c r="N17" s="31">
        <v>1.0869999999999999E-2</v>
      </c>
      <c r="P17" s="7">
        <f t="shared" si="2"/>
        <v>1.6399999999999998E-2</v>
      </c>
      <c r="R17" s="7"/>
      <c r="U17" s="7"/>
      <c r="V17" s="7"/>
      <c r="W17" s="82"/>
    </row>
    <row r="18" spans="2:23" x14ac:dyDescent="0.25">
      <c r="B18" s="52"/>
      <c r="C18" s="70" t="s">
        <v>13</v>
      </c>
      <c r="D18" s="71" t="s">
        <v>4</v>
      </c>
      <c r="E18" s="72">
        <v>1.55E-2</v>
      </c>
      <c r="F18" s="57">
        <f t="shared" si="1"/>
        <v>9</v>
      </c>
      <c r="G18" s="57" t="str">
        <f t="shared" si="0"/>
        <v xml:space="preserve">  </v>
      </c>
      <c r="H18" s="58"/>
      <c r="J18" s="6">
        <f t="shared" si="3"/>
        <v>5</v>
      </c>
      <c r="K18" s="14">
        <f>$G69</f>
        <v>1.6400000000000001E-2</v>
      </c>
      <c r="M18" s="6">
        <v>5</v>
      </c>
      <c r="N18" s="31">
        <v>1.1339999999999999E-2</v>
      </c>
      <c r="P18" s="7">
        <f t="shared" si="2"/>
        <v>1.6500000000000001E-2</v>
      </c>
      <c r="R18" s="7"/>
      <c r="U18" s="7"/>
      <c r="V18" s="7"/>
      <c r="W18" s="82"/>
    </row>
    <row r="19" spans="2:23" x14ac:dyDescent="0.25">
      <c r="B19" s="52"/>
      <c r="C19" s="70" t="s">
        <v>14</v>
      </c>
      <c r="D19" s="71" t="s">
        <v>4</v>
      </c>
      <c r="E19" s="72">
        <v>1.55E-2</v>
      </c>
      <c r="F19" s="57">
        <f t="shared" si="1"/>
        <v>10</v>
      </c>
      <c r="G19" s="57" t="str">
        <f t="shared" si="0"/>
        <v xml:space="preserve">  </v>
      </c>
      <c r="H19" s="58"/>
      <c r="J19" s="6">
        <f t="shared" si="3"/>
        <v>6</v>
      </c>
      <c r="K19" s="14">
        <f>$G81</f>
        <v>1.6899999999999998E-2</v>
      </c>
      <c r="M19" s="6">
        <v>6</v>
      </c>
      <c r="N19" s="31">
        <v>1.1849999999999999E-2</v>
      </c>
      <c r="P19" s="7">
        <f t="shared" si="2"/>
        <v>1.6999999999999998E-2</v>
      </c>
      <c r="R19" s="7"/>
      <c r="U19" s="7"/>
      <c r="V19" s="7"/>
      <c r="W19" s="82"/>
    </row>
    <row r="20" spans="2:23" x14ac:dyDescent="0.25">
      <c r="B20" s="52"/>
      <c r="C20" s="70" t="s">
        <v>15</v>
      </c>
      <c r="D20" s="71" t="s">
        <v>4</v>
      </c>
      <c r="E20" s="72">
        <v>1.55E-2</v>
      </c>
      <c r="F20" s="57">
        <f t="shared" si="1"/>
        <v>11</v>
      </c>
      <c r="G20" s="57" t="str">
        <f t="shared" si="0"/>
        <v xml:space="preserve">  </v>
      </c>
      <c r="H20" s="58"/>
      <c r="J20" s="6">
        <f t="shared" si="3"/>
        <v>7</v>
      </c>
      <c r="K20" s="14">
        <f>$G93</f>
        <v>1.7399999999999999E-2</v>
      </c>
      <c r="M20" s="6">
        <v>7</v>
      </c>
      <c r="N20" s="31">
        <v>1.2579999999999999E-2</v>
      </c>
      <c r="P20" s="7">
        <f t="shared" si="2"/>
        <v>1.7499999999999998E-2</v>
      </c>
      <c r="R20" s="7"/>
      <c r="U20" s="7"/>
      <c r="V20" s="7"/>
      <c r="W20" s="82"/>
    </row>
    <row r="21" spans="2:23" x14ac:dyDescent="0.25">
      <c r="B21" s="52"/>
      <c r="C21" s="73">
        <v>36526</v>
      </c>
      <c r="D21" s="71" t="s">
        <v>4</v>
      </c>
      <c r="E21" s="72">
        <v>1.55E-2</v>
      </c>
      <c r="F21" s="57">
        <f t="shared" si="1"/>
        <v>12</v>
      </c>
      <c r="G21" s="57">
        <f t="shared" si="0"/>
        <v>1.55E-2</v>
      </c>
      <c r="H21" s="58">
        <v>1</v>
      </c>
      <c r="J21" s="6">
        <f t="shared" si="3"/>
        <v>8</v>
      </c>
      <c r="K21" s="14">
        <f>$G105</f>
        <v>1.7600000000000001E-2</v>
      </c>
      <c r="M21" s="6">
        <v>8</v>
      </c>
      <c r="N21" s="31">
        <v>1.3259999999999999E-2</v>
      </c>
      <c r="P21" s="7">
        <f t="shared" si="2"/>
        <v>1.77E-2</v>
      </c>
      <c r="R21" s="7"/>
      <c r="U21" s="7"/>
      <c r="V21" s="7"/>
      <c r="W21" s="82"/>
    </row>
    <row r="22" spans="2:23" x14ac:dyDescent="0.25">
      <c r="B22" s="52"/>
      <c r="C22" s="74">
        <v>43466</v>
      </c>
      <c r="D22" s="71" t="s">
        <v>4</v>
      </c>
      <c r="E22" s="72">
        <v>1.5599999999999999E-2</v>
      </c>
      <c r="F22" s="57">
        <f t="shared" si="1"/>
        <v>1</v>
      </c>
      <c r="G22" s="57" t="str">
        <f t="shared" si="0"/>
        <v xml:space="preserve">  </v>
      </c>
      <c r="H22" s="58"/>
      <c r="J22" s="6">
        <f t="shared" si="3"/>
        <v>9</v>
      </c>
      <c r="K22" s="14">
        <f>$G117</f>
        <v>1.78E-2</v>
      </c>
      <c r="M22" s="6">
        <v>9</v>
      </c>
      <c r="N22" s="31">
        <v>1.396E-2</v>
      </c>
      <c r="P22" s="7">
        <f t="shared" si="2"/>
        <v>1.7899999999999999E-2</v>
      </c>
      <c r="R22" s="7"/>
      <c r="U22" s="7"/>
      <c r="V22" s="7"/>
      <c r="W22" s="82"/>
    </row>
    <row r="23" spans="2:23" x14ac:dyDescent="0.25">
      <c r="B23" s="52"/>
      <c r="C23" s="74">
        <v>43467</v>
      </c>
      <c r="D23" s="71" t="s">
        <v>4</v>
      </c>
      <c r="E23" s="72">
        <v>1.5599999999999999E-2</v>
      </c>
      <c r="F23" s="57">
        <f t="shared" si="1"/>
        <v>2</v>
      </c>
      <c r="G23" s="57" t="str">
        <f t="shared" si="0"/>
        <v xml:space="preserve">  </v>
      </c>
      <c r="H23" s="58"/>
      <c r="J23" s="6">
        <f t="shared" si="3"/>
        <v>10</v>
      </c>
      <c r="K23" s="14">
        <f>$G129</f>
        <v>1.7999999999999999E-2</v>
      </c>
      <c r="M23" s="6">
        <v>10</v>
      </c>
      <c r="N23" s="31">
        <v>1.474E-2</v>
      </c>
      <c r="P23" s="7">
        <f t="shared" si="2"/>
        <v>1.8099999999999998E-2</v>
      </c>
      <c r="R23" s="7"/>
      <c r="U23" s="7"/>
      <c r="V23" s="7"/>
      <c r="W23" s="82"/>
    </row>
    <row r="24" spans="2:23" x14ac:dyDescent="0.25">
      <c r="B24" s="52"/>
      <c r="C24" s="74">
        <v>43468</v>
      </c>
      <c r="D24" s="71" t="s">
        <v>4</v>
      </c>
      <c r="E24" s="72">
        <v>1.5699999999999999E-2</v>
      </c>
      <c r="F24" s="57">
        <f t="shared" si="1"/>
        <v>3</v>
      </c>
      <c r="G24" s="57" t="str">
        <f t="shared" si="0"/>
        <v xml:space="preserve">  </v>
      </c>
      <c r="H24" s="58"/>
      <c r="J24" s="6">
        <f t="shared" si="3"/>
        <v>11</v>
      </c>
      <c r="K24" s="14">
        <f>$G141</f>
        <v>1.83E-2</v>
      </c>
      <c r="M24" s="6">
        <v>11</v>
      </c>
      <c r="N24" s="31">
        <v>1.536E-2</v>
      </c>
      <c r="P24" s="7">
        <f t="shared" si="2"/>
        <v>1.84E-2</v>
      </c>
      <c r="R24" s="7"/>
      <c r="U24" s="7"/>
      <c r="V24" s="7"/>
      <c r="W24" s="82"/>
    </row>
    <row r="25" spans="2:23" x14ac:dyDescent="0.25">
      <c r="B25" s="52"/>
      <c r="C25" s="74">
        <v>43469</v>
      </c>
      <c r="D25" s="71" t="s">
        <v>4</v>
      </c>
      <c r="E25" s="72">
        <v>1.5699999999999999E-2</v>
      </c>
      <c r="F25" s="57">
        <f t="shared" si="1"/>
        <v>4</v>
      </c>
      <c r="G25" s="57" t="str">
        <f t="shared" si="0"/>
        <v xml:space="preserve">  </v>
      </c>
      <c r="H25" s="58"/>
      <c r="J25" s="6">
        <f t="shared" si="3"/>
        <v>12</v>
      </c>
      <c r="K25" s="14">
        <f>$G153</f>
        <v>1.8599999999999998E-2</v>
      </c>
      <c r="M25" s="6">
        <v>12</v>
      </c>
      <c r="N25" s="31">
        <v>1.585E-2</v>
      </c>
      <c r="P25" s="7">
        <f t="shared" si="2"/>
        <v>1.8699999999999998E-2</v>
      </c>
      <c r="R25" s="7"/>
      <c r="U25" s="7"/>
      <c r="V25" s="7"/>
      <c r="W25" s="82"/>
    </row>
    <row r="26" spans="2:23" x14ac:dyDescent="0.25">
      <c r="B26" s="52"/>
      <c r="C26" s="74">
        <v>43470</v>
      </c>
      <c r="D26" s="71" t="s">
        <v>4</v>
      </c>
      <c r="E26" s="72">
        <v>1.5800000000000002E-2</v>
      </c>
      <c r="F26" s="57">
        <f t="shared" si="1"/>
        <v>5</v>
      </c>
      <c r="G26" s="57" t="str">
        <f t="shared" si="0"/>
        <v xml:space="preserve">  </v>
      </c>
      <c r="H26" s="58"/>
      <c r="J26" s="6">
        <f t="shared" si="3"/>
        <v>13</v>
      </c>
      <c r="K26" s="14">
        <f>$G165</f>
        <v>1.89E-2</v>
      </c>
      <c r="M26" s="6">
        <v>13</v>
      </c>
      <c r="N26" s="31">
        <v>1.6320000000000001E-2</v>
      </c>
      <c r="P26" s="7">
        <f t="shared" si="2"/>
        <v>1.9E-2</v>
      </c>
      <c r="R26" s="7"/>
      <c r="U26" s="7"/>
      <c r="V26" s="7"/>
      <c r="W26" s="82"/>
    </row>
    <row r="27" spans="2:23" x14ac:dyDescent="0.25">
      <c r="B27" s="52"/>
      <c r="C27" s="74">
        <v>43471</v>
      </c>
      <c r="D27" s="71" t="s">
        <v>4</v>
      </c>
      <c r="E27" s="72">
        <v>1.5800000000000002E-2</v>
      </c>
      <c r="F27" s="57">
        <f t="shared" si="1"/>
        <v>6</v>
      </c>
      <c r="G27" s="57" t="str">
        <f t="shared" si="0"/>
        <v xml:space="preserve">  </v>
      </c>
      <c r="H27" s="58"/>
      <c r="J27" s="6">
        <f t="shared" si="3"/>
        <v>14</v>
      </c>
      <c r="K27" s="14">
        <f>$G177</f>
        <v>1.9199999999999998E-2</v>
      </c>
      <c r="M27" s="6">
        <v>14</v>
      </c>
      <c r="N27" s="31">
        <v>1.6809999999999999E-2</v>
      </c>
      <c r="P27" s="7">
        <f t="shared" si="2"/>
        <v>1.9299999999999998E-2</v>
      </c>
      <c r="R27" s="7"/>
      <c r="U27" s="7"/>
      <c r="V27" s="7"/>
      <c r="W27" s="82"/>
    </row>
    <row r="28" spans="2:23" x14ac:dyDescent="0.25">
      <c r="B28" s="52"/>
      <c r="C28" s="74">
        <v>43472</v>
      </c>
      <c r="D28" s="71" t="s">
        <v>4</v>
      </c>
      <c r="E28" s="72">
        <v>1.5900000000000001E-2</v>
      </c>
      <c r="F28" s="57">
        <f t="shared" si="1"/>
        <v>7</v>
      </c>
      <c r="G28" s="57" t="str">
        <f t="shared" si="0"/>
        <v xml:space="preserve">  </v>
      </c>
      <c r="H28" s="58"/>
      <c r="J28" s="6">
        <f t="shared" si="3"/>
        <v>15</v>
      </c>
      <c r="K28" s="14">
        <f>$G189</f>
        <v>1.95E-2</v>
      </c>
      <c r="M28" s="6">
        <v>15</v>
      </c>
      <c r="N28" s="31">
        <v>1.7160000000000002E-2</v>
      </c>
      <c r="P28" s="7">
        <f t="shared" si="2"/>
        <v>1.9599999999999999E-2</v>
      </c>
      <c r="R28" s="7"/>
      <c r="U28" s="7"/>
      <c r="V28" s="7"/>
      <c r="W28" s="82"/>
    </row>
    <row r="29" spans="2:23" x14ac:dyDescent="0.25">
      <c r="B29" s="52"/>
      <c r="C29" s="74">
        <v>43473</v>
      </c>
      <c r="D29" s="71" t="s">
        <v>4</v>
      </c>
      <c r="E29" s="72">
        <v>1.5900000000000001E-2</v>
      </c>
      <c r="F29" s="57">
        <f t="shared" si="1"/>
        <v>8</v>
      </c>
      <c r="G29" s="57" t="str">
        <f t="shared" si="0"/>
        <v xml:space="preserve">  </v>
      </c>
      <c r="H29" s="58"/>
      <c r="J29" s="6">
        <f t="shared" si="3"/>
        <v>16</v>
      </c>
      <c r="K29" s="14">
        <f>$G201</f>
        <v>1.9800000000000002E-2</v>
      </c>
      <c r="M29" s="6">
        <v>16</v>
      </c>
      <c r="N29" s="31">
        <v>1.7569999999999999E-2</v>
      </c>
      <c r="P29" s="7">
        <f t="shared" si="2"/>
        <v>1.9900000000000001E-2</v>
      </c>
      <c r="R29" s="7"/>
      <c r="U29" s="7"/>
      <c r="V29" s="7"/>
      <c r="W29" s="82"/>
    </row>
    <row r="30" spans="2:23" x14ac:dyDescent="0.25">
      <c r="B30" s="52"/>
      <c r="C30" s="74">
        <v>43474</v>
      </c>
      <c r="D30" s="71" t="s">
        <v>4</v>
      </c>
      <c r="E30" s="72">
        <v>1.6E-2</v>
      </c>
      <c r="F30" s="57">
        <f t="shared" si="1"/>
        <v>9</v>
      </c>
      <c r="G30" s="57" t="str">
        <f t="shared" si="0"/>
        <v xml:space="preserve">  </v>
      </c>
      <c r="H30" s="58"/>
      <c r="J30" s="6">
        <f t="shared" si="3"/>
        <v>17</v>
      </c>
      <c r="K30" s="14">
        <f>$G213</f>
        <v>2.01E-2</v>
      </c>
      <c r="M30" s="6">
        <v>17</v>
      </c>
      <c r="N30" s="31">
        <v>1.7950000000000001E-2</v>
      </c>
      <c r="P30" s="7">
        <f t="shared" si="2"/>
        <v>2.0199999999999999E-2</v>
      </c>
      <c r="R30" s="7"/>
      <c r="U30" s="7"/>
      <c r="V30" s="7"/>
      <c r="W30" s="82"/>
    </row>
    <row r="31" spans="2:23" x14ac:dyDescent="0.25">
      <c r="B31" s="52"/>
      <c r="C31" s="74">
        <v>43475</v>
      </c>
      <c r="D31" s="71" t="s">
        <v>4</v>
      </c>
      <c r="E31" s="72">
        <v>1.6E-2</v>
      </c>
      <c r="F31" s="57">
        <f t="shared" si="1"/>
        <v>10</v>
      </c>
      <c r="G31" s="57" t="str">
        <f t="shared" si="0"/>
        <v xml:space="preserve">  </v>
      </c>
      <c r="H31" s="58"/>
      <c r="J31" s="6">
        <f t="shared" si="3"/>
        <v>18</v>
      </c>
      <c r="K31" s="14">
        <f>$G225</f>
        <v>2.0400000000000001E-2</v>
      </c>
      <c r="M31" s="6">
        <v>18</v>
      </c>
      <c r="N31" s="31">
        <v>1.821E-2</v>
      </c>
      <c r="P31" s="7">
        <f t="shared" si="2"/>
        <v>2.0500000000000001E-2</v>
      </c>
      <c r="R31" s="7"/>
      <c r="U31" s="7"/>
      <c r="V31" s="7"/>
      <c r="W31" s="82"/>
    </row>
    <row r="32" spans="2:23" x14ac:dyDescent="0.25">
      <c r="B32" s="52"/>
      <c r="C32" s="74">
        <v>43476</v>
      </c>
      <c r="D32" s="71" t="s">
        <v>4</v>
      </c>
      <c r="E32" s="72">
        <v>1.6E-2</v>
      </c>
      <c r="F32" s="57">
        <f t="shared" si="1"/>
        <v>11</v>
      </c>
      <c r="G32" s="57" t="str">
        <f t="shared" si="0"/>
        <v xml:space="preserve">  </v>
      </c>
      <c r="H32" s="58"/>
      <c r="J32" s="6">
        <f t="shared" si="3"/>
        <v>19</v>
      </c>
      <c r="K32" s="14">
        <f>$G237</f>
        <v>2.07E-2</v>
      </c>
      <c r="M32" s="6">
        <v>19</v>
      </c>
      <c r="N32" s="31">
        <v>1.8540000000000001E-2</v>
      </c>
      <c r="P32" s="7">
        <f t="shared" si="2"/>
        <v>2.0799999999999999E-2</v>
      </c>
      <c r="R32" s="7"/>
      <c r="U32" s="7"/>
      <c r="V32" s="7"/>
      <c r="W32" s="82"/>
    </row>
    <row r="33" spans="2:23" x14ac:dyDescent="0.25">
      <c r="B33" s="52"/>
      <c r="C33" s="73">
        <v>36557</v>
      </c>
      <c r="D33" s="71" t="s">
        <v>4</v>
      </c>
      <c r="E33" s="72">
        <v>1.6E-2</v>
      </c>
      <c r="F33" s="57">
        <f t="shared" si="1"/>
        <v>12</v>
      </c>
      <c r="G33" s="57">
        <f t="shared" si="0"/>
        <v>1.6E-2</v>
      </c>
      <c r="H33" s="58">
        <f>IF(F33=12,1+H21,"  ")</f>
        <v>2</v>
      </c>
      <c r="J33" s="6">
        <f t="shared" si="3"/>
        <v>20</v>
      </c>
      <c r="K33" s="14">
        <f>$G249</f>
        <v>2.1000000000000001E-2</v>
      </c>
      <c r="M33" s="6">
        <v>20</v>
      </c>
      <c r="N33" s="31">
        <v>1.883E-2</v>
      </c>
      <c r="P33" s="7">
        <f t="shared" si="2"/>
        <v>2.1100000000000001E-2</v>
      </c>
      <c r="R33" s="7"/>
      <c r="U33" s="7"/>
      <c r="V33" s="7"/>
      <c r="W33" s="82"/>
    </row>
    <row r="34" spans="2:23" x14ac:dyDescent="0.25">
      <c r="B34" s="52"/>
      <c r="C34" s="74">
        <v>43497</v>
      </c>
      <c r="D34" s="71" t="s">
        <v>4</v>
      </c>
      <c r="E34" s="72">
        <v>1.6E-2</v>
      </c>
      <c r="F34" s="57">
        <f t="shared" si="1"/>
        <v>1</v>
      </c>
      <c r="G34" s="57" t="str">
        <f t="shared" si="0"/>
        <v xml:space="preserve">  </v>
      </c>
      <c r="H34" s="58" t="str">
        <f t="shared" ref="H34:H97" si="4">IF(F34=12,1+H22,"  ")</f>
        <v xml:space="preserve">  </v>
      </c>
      <c r="J34" s="6">
        <f t="shared" si="3"/>
        <v>21</v>
      </c>
      <c r="K34" s="14">
        <f>$G261</f>
        <v>2.1299999999999999E-2</v>
      </c>
      <c r="M34" s="6">
        <v>21</v>
      </c>
      <c r="N34" s="31">
        <v>1.9199999999999998E-2</v>
      </c>
      <c r="P34" s="7">
        <f t="shared" si="2"/>
        <v>2.1399999999999999E-2</v>
      </c>
      <c r="R34" s="7"/>
      <c r="U34" s="7"/>
      <c r="V34" s="7"/>
      <c r="W34" s="82"/>
    </row>
    <row r="35" spans="2:23" x14ac:dyDescent="0.25">
      <c r="B35" s="52"/>
      <c r="C35" s="74">
        <v>43498</v>
      </c>
      <c r="D35" s="71" t="s">
        <v>4</v>
      </c>
      <c r="E35" s="72">
        <v>1.61E-2</v>
      </c>
      <c r="F35" s="57">
        <f t="shared" si="1"/>
        <v>2</v>
      </c>
      <c r="G35" s="57" t="str">
        <f t="shared" si="0"/>
        <v xml:space="preserve">  </v>
      </c>
      <c r="H35" s="58" t="str">
        <f t="shared" si="4"/>
        <v xml:space="preserve">  </v>
      </c>
      <c r="J35" s="6">
        <f t="shared" si="3"/>
        <v>22</v>
      </c>
      <c r="K35" s="14">
        <f>$G273</f>
        <v>2.1499999999999998E-2</v>
      </c>
      <c r="M35" s="6">
        <v>22</v>
      </c>
      <c r="N35" s="31">
        <v>1.9560000000000001E-2</v>
      </c>
      <c r="P35" s="7">
        <f t="shared" si="2"/>
        <v>2.1599999999999998E-2</v>
      </c>
      <c r="R35" s="7"/>
      <c r="U35" s="7"/>
      <c r="V35" s="7"/>
      <c r="W35" s="82"/>
    </row>
    <row r="36" spans="2:23" x14ac:dyDescent="0.25">
      <c r="B36" s="52"/>
      <c r="C36" s="74">
        <v>43499</v>
      </c>
      <c r="D36" s="71" t="s">
        <v>4</v>
      </c>
      <c r="E36" s="72">
        <v>1.61E-2</v>
      </c>
      <c r="F36" s="57">
        <f t="shared" si="1"/>
        <v>3</v>
      </c>
      <c r="G36" s="57" t="str">
        <f t="shared" si="0"/>
        <v xml:space="preserve">  </v>
      </c>
      <c r="H36" s="58" t="str">
        <f t="shared" si="4"/>
        <v xml:space="preserve">  </v>
      </c>
      <c r="J36" s="6">
        <f t="shared" si="3"/>
        <v>23</v>
      </c>
      <c r="K36" s="14">
        <f>$G285</f>
        <v>2.18E-2</v>
      </c>
      <c r="M36" s="6">
        <v>23</v>
      </c>
      <c r="N36" s="31">
        <v>1.983E-2</v>
      </c>
      <c r="P36" s="7">
        <f t="shared" si="2"/>
        <v>2.1899999999999999E-2</v>
      </c>
      <c r="R36" s="7"/>
      <c r="U36" s="7"/>
      <c r="V36" s="7"/>
      <c r="W36" s="82"/>
    </row>
    <row r="37" spans="2:23" x14ac:dyDescent="0.25">
      <c r="B37" s="52"/>
      <c r="C37" s="74">
        <v>43500</v>
      </c>
      <c r="D37" s="71" t="s">
        <v>4</v>
      </c>
      <c r="E37" s="72">
        <v>1.61E-2</v>
      </c>
      <c r="F37" s="57">
        <f t="shared" si="1"/>
        <v>4</v>
      </c>
      <c r="G37" s="57" t="str">
        <f t="shared" si="0"/>
        <v xml:space="preserve">  </v>
      </c>
      <c r="H37" s="58" t="str">
        <f t="shared" si="4"/>
        <v xml:space="preserve">  </v>
      </c>
      <c r="J37" s="6">
        <f t="shared" si="3"/>
        <v>24</v>
      </c>
      <c r="K37" s="14">
        <f>$G297</f>
        <v>2.1999999999999999E-2</v>
      </c>
      <c r="M37" s="6">
        <v>24</v>
      </c>
      <c r="N37" s="31">
        <v>2.009E-2</v>
      </c>
      <c r="P37" s="7">
        <f t="shared" si="2"/>
        <v>2.2099999999999998E-2</v>
      </c>
      <c r="R37" s="7"/>
      <c r="U37" s="7"/>
      <c r="V37" s="7"/>
      <c r="W37" s="82"/>
    </row>
    <row r="38" spans="2:23" x14ac:dyDescent="0.25">
      <c r="B38" s="52"/>
      <c r="C38" s="74">
        <v>43501</v>
      </c>
      <c r="D38" s="71" t="s">
        <v>4</v>
      </c>
      <c r="E38" s="72">
        <v>1.61E-2</v>
      </c>
      <c r="F38" s="57">
        <f t="shared" si="1"/>
        <v>5</v>
      </c>
      <c r="G38" s="57" t="str">
        <f t="shared" si="0"/>
        <v xml:space="preserve">  </v>
      </c>
      <c r="H38" s="58" t="str">
        <f t="shared" si="4"/>
        <v xml:space="preserve">  </v>
      </c>
      <c r="J38" s="6">
        <f t="shared" si="3"/>
        <v>25</v>
      </c>
      <c r="K38" s="14">
        <f>$G309</f>
        <v>2.2100000000000002E-2</v>
      </c>
      <c r="M38" s="6">
        <v>25</v>
      </c>
      <c r="N38" s="31">
        <v>2.0250000000000001E-2</v>
      </c>
      <c r="P38" s="7">
        <f t="shared" si="2"/>
        <v>2.2200000000000001E-2</v>
      </c>
      <c r="R38" s="7"/>
      <c r="U38" s="7"/>
      <c r="V38" s="7"/>
      <c r="W38" s="82"/>
    </row>
    <row r="39" spans="2:23" x14ac:dyDescent="0.25">
      <c r="B39" s="52"/>
      <c r="C39" s="74">
        <v>43502</v>
      </c>
      <c r="D39" s="71" t="s">
        <v>4</v>
      </c>
      <c r="E39" s="72">
        <v>1.61E-2</v>
      </c>
      <c r="F39" s="57">
        <f t="shared" si="1"/>
        <v>6</v>
      </c>
      <c r="G39" s="57" t="str">
        <f t="shared" si="0"/>
        <v xml:space="preserve">  </v>
      </c>
      <c r="H39" s="58" t="str">
        <f t="shared" si="4"/>
        <v xml:space="preserve">  </v>
      </c>
      <c r="J39" s="6">
        <f t="shared" si="3"/>
        <v>26</v>
      </c>
      <c r="K39" s="14">
        <f>$G321</f>
        <v>2.23E-2</v>
      </c>
      <c r="M39" s="6">
        <v>26</v>
      </c>
      <c r="N39" s="31">
        <v>2.036E-2</v>
      </c>
      <c r="P39" s="7">
        <f t="shared" si="2"/>
        <v>2.24E-2</v>
      </c>
      <c r="R39" s="7"/>
      <c r="U39" s="7"/>
      <c r="V39" s="7"/>
      <c r="W39" s="82"/>
    </row>
    <row r="40" spans="2:23" x14ac:dyDescent="0.25">
      <c r="B40" s="52"/>
      <c r="C40" s="74">
        <v>43503</v>
      </c>
      <c r="D40" s="71" t="s">
        <v>4</v>
      </c>
      <c r="E40" s="72">
        <v>1.61E-2</v>
      </c>
      <c r="F40" s="57">
        <f t="shared" si="1"/>
        <v>7</v>
      </c>
      <c r="G40" s="57" t="str">
        <f t="shared" si="0"/>
        <v xml:space="preserve">  </v>
      </c>
      <c r="H40" s="58" t="str">
        <f t="shared" si="4"/>
        <v xml:space="preserve">  </v>
      </c>
      <c r="J40" s="6">
        <f t="shared" si="3"/>
        <v>27</v>
      </c>
      <c r="K40" s="14">
        <f>$G333</f>
        <v>2.23E-2</v>
      </c>
      <c r="M40" s="6">
        <v>27</v>
      </c>
      <c r="N40" s="31">
        <v>2.0500000000000001E-2</v>
      </c>
      <c r="P40" s="7">
        <f t="shared" si="2"/>
        <v>2.24E-2</v>
      </c>
      <c r="R40" s="7"/>
      <c r="U40" s="7"/>
      <c r="V40" s="7"/>
      <c r="W40" s="82"/>
    </row>
    <row r="41" spans="2:23" x14ac:dyDescent="0.25">
      <c r="B41" s="52"/>
      <c r="C41" s="74">
        <v>43504</v>
      </c>
      <c r="D41" s="71" t="s">
        <v>4</v>
      </c>
      <c r="E41" s="72">
        <v>1.61E-2</v>
      </c>
      <c r="F41" s="57">
        <f t="shared" si="1"/>
        <v>8</v>
      </c>
      <c r="G41" s="57" t="str">
        <f t="shared" si="0"/>
        <v xml:space="preserve">  </v>
      </c>
      <c r="H41" s="58" t="str">
        <f t="shared" si="4"/>
        <v xml:space="preserve">  </v>
      </c>
      <c r="J41" s="6">
        <f t="shared" si="3"/>
        <v>28</v>
      </c>
      <c r="K41" s="14">
        <f>$G345</f>
        <v>2.24E-2</v>
      </c>
      <c r="M41" s="6">
        <v>28</v>
      </c>
      <c r="N41" s="31">
        <v>2.0590000000000001E-2</v>
      </c>
      <c r="P41" s="7">
        <f t="shared" si="2"/>
        <v>2.2499999999999999E-2</v>
      </c>
      <c r="R41" s="7"/>
      <c r="U41" s="7"/>
      <c r="V41" s="7"/>
      <c r="W41" s="82"/>
    </row>
    <row r="42" spans="2:23" x14ac:dyDescent="0.25">
      <c r="B42" s="52"/>
      <c r="C42" s="74">
        <v>43505</v>
      </c>
      <c r="D42" s="71" t="s">
        <v>4</v>
      </c>
      <c r="E42" s="72">
        <v>1.61E-2</v>
      </c>
      <c r="F42" s="57">
        <f t="shared" si="1"/>
        <v>9</v>
      </c>
      <c r="G42" s="57" t="str">
        <f t="shared" si="0"/>
        <v xml:space="preserve">  </v>
      </c>
      <c r="H42" s="58" t="str">
        <f t="shared" si="4"/>
        <v xml:space="preserve">  </v>
      </c>
      <c r="J42" s="6">
        <f t="shared" si="3"/>
        <v>29</v>
      </c>
      <c r="K42" s="14">
        <f>$G357</f>
        <v>2.24E-2</v>
      </c>
      <c r="M42" s="6">
        <v>29</v>
      </c>
      <c r="N42" s="31">
        <v>2.0750000000000001E-2</v>
      </c>
      <c r="P42" s="7">
        <f t="shared" si="2"/>
        <v>2.2499999999999999E-2</v>
      </c>
      <c r="R42" s="7"/>
      <c r="U42" s="7"/>
      <c r="V42" s="7"/>
      <c r="W42" s="82"/>
    </row>
    <row r="43" spans="2:23" x14ac:dyDescent="0.25">
      <c r="B43" s="52"/>
      <c r="C43" s="74">
        <v>43506</v>
      </c>
      <c r="D43" s="71" t="s">
        <v>4</v>
      </c>
      <c r="E43" s="72">
        <v>1.61E-2</v>
      </c>
      <c r="F43" s="57">
        <f t="shared" si="1"/>
        <v>10</v>
      </c>
      <c r="G43" s="57" t="str">
        <f t="shared" si="0"/>
        <v xml:space="preserve">  </v>
      </c>
      <c r="H43" s="58" t="str">
        <f t="shared" si="4"/>
        <v xml:space="preserve">  </v>
      </c>
      <c r="J43" s="6">
        <f t="shared" si="3"/>
        <v>30</v>
      </c>
      <c r="K43" s="14">
        <f>$G369</f>
        <v>2.24E-2</v>
      </c>
      <c r="M43" s="6">
        <v>30</v>
      </c>
      <c r="N43" s="31">
        <v>2.0840000000000001E-2</v>
      </c>
      <c r="O43" s="92">
        <f>N43/K43</f>
        <v>0.93035714285714288</v>
      </c>
      <c r="P43" s="7">
        <f t="shared" si="2"/>
        <v>2.2499999999999999E-2</v>
      </c>
      <c r="R43" s="7"/>
      <c r="U43" s="7"/>
      <c r="V43" s="7"/>
      <c r="W43" s="82"/>
    </row>
    <row r="44" spans="2:23" x14ac:dyDescent="0.25">
      <c r="B44" s="52"/>
      <c r="C44" s="74">
        <v>43507</v>
      </c>
      <c r="D44" s="71" t="s">
        <v>4</v>
      </c>
      <c r="E44" s="72">
        <v>1.61E-2</v>
      </c>
      <c r="F44" s="57">
        <f t="shared" si="1"/>
        <v>11</v>
      </c>
      <c r="G44" s="57" t="str">
        <f t="shared" si="0"/>
        <v xml:space="preserve">  </v>
      </c>
      <c r="H44" s="58" t="str">
        <f t="shared" si="4"/>
        <v xml:space="preserve">  </v>
      </c>
      <c r="K44" s="2"/>
    </row>
    <row r="45" spans="2:23" x14ac:dyDescent="0.25">
      <c r="B45" s="52"/>
      <c r="C45" s="73">
        <v>36586</v>
      </c>
      <c r="D45" s="71" t="s">
        <v>4</v>
      </c>
      <c r="E45" s="72">
        <v>1.6199999999999999E-2</v>
      </c>
      <c r="F45" s="57">
        <f t="shared" si="1"/>
        <v>12</v>
      </c>
      <c r="G45" s="57">
        <f t="shared" si="0"/>
        <v>1.6199999999999999E-2</v>
      </c>
      <c r="H45" s="58">
        <f t="shared" si="4"/>
        <v>3</v>
      </c>
      <c r="K45" s="2"/>
    </row>
    <row r="46" spans="2:23" x14ac:dyDescent="0.25">
      <c r="B46" s="52"/>
      <c r="C46" s="74">
        <v>43525</v>
      </c>
      <c r="D46" s="71" t="s">
        <v>4</v>
      </c>
      <c r="E46" s="72">
        <v>1.6199999999999999E-2</v>
      </c>
      <c r="F46" s="57">
        <f t="shared" si="1"/>
        <v>1</v>
      </c>
      <c r="G46" s="57" t="str">
        <f t="shared" si="0"/>
        <v xml:space="preserve">  </v>
      </c>
      <c r="H46" s="58" t="str">
        <f t="shared" si="4"/>
        <v xml:space="preserve">  </v>
      </c>
      <c r="K46" s="2"/>
    </row>
    <row r="47" spans="2:23" x14ac:dyDescent="0.25">
      <c r="B47" s="52"/>
      <c r="C47" s="74">
        <v>43526</v>
      </c>
      <c r="D47" s="71" t="s">
        <v>4</v>
      </c>
      <c r="E47" s="72">
        <v>1.6199999999999999E-2</v>
      </c>
      <c r="F47" s="57">
        <f t="shared" si="1"/>
        <v>2</v>
      </c>
      <c r="G47" s="57" t="str">
        <f t="shared" si="0"/>
        <v xml:space="preserve">  </v>
      </c>
      <c r="H47" s="58" t="str">
        <f t="shared" si="4"/>
        <v xml:space="preserve">  </v>
      </c>
      <c r="K47" s="2"/>
    </row>
    <row r="48" spans="2:23" x14ac:dyDescent="0.25">
      <c r="B48" s="52"/>
      <c r="C48" s="74">
        <v>43527</v>
      </c>
      <c r="D48" s="71" t="s">
        <v>4</v>
      </c>
      <c r="E48" s="72">
        <v>1.6199999999999999E-2</v>
      </c>
      <c r="F48" s="57">
        <f t="shared" si="1"/>
        <v>3</v>
      </c>
      <c r="G48" s="57" t="str">
        <f t="shared" si="0"/>
        <v xml:space="preserve">  </v>
      </c>
      <c r="H48" s="58" t="str">
        <f t="shared" si="4"/>
        <v xml:space="preserve">  </v>
      </c>
      <c r="K48" s="2"/>
    </row>
    <row r="49" spans="2:11" x14ac:dyDescent="0.25">
      <c r="B49" s="52"/>
      <c r="C49" s="74">
        <v>43528</v>
      </c>
      <c r="D49" s="71" t="s">
        <v>4</v>
      </c>
      <c r="E49" s="72">
        <v>1.6199999999999999E-2</v>
      </c>
      <c r="F49" s="57">
        <f t="shared" si="1"/>
        <v>4</v>
      </c>
      <c r="G49" s="57" t="str">
        <f t="shared" si="0"/>
        <v xml:space="preserve">  </v>
      </c>
      <c r="H49" s="58" t="str">
        <f t="shared" si="4"/>
        <v xml:space="preserve">  </v>
      </c>
      <c r="K49" s="2"/>
    </row>
    <row r="50" spans="2:11" x14ac:dyDescent="0.25">
      <c r="B50" s="52"/>
      <c r="C50" s="74">
        <v>43529</v>
      </c>
      <c r="D50" s="71" t="s">
        <v>4</v>
      </c>
      <c r="E50" s="72">
        <v>1.6199999999999999E-2</v>
      </c>
      <c r="F50" s="57">
        <f t="shared" si="1"/>
        <v>5</v>
      </c>
      <c r="G50" s="57" t="str">
        <f t="shared" si="0"/>
        <v xml:space="preserve">  </v>
      </c>
      <c r="H50" s="58" t="str">
        <f t="shared" si="4"/>
        <v xml:space="preserve">  </v>
      </c>
      <c r="K50" s="2"/>
    </row>
    <row r="51" spans="2:11" x14ac:dyDescent="0.25">
      <c r="B51" s="52"/>
      <c r="C51" s="74">
        <v>43530</v>
      </c>
      <c r="D51" s="71" t="s">
        <v>4</v>
      </c>
      <c r="E51" s="72">
        <v>1.6199999999999999E-2</v>
      </c>
      <c r="F51" s="57">
        <f t="shared" si="1"/>
        <v>6</v>
      </c>
      <c r="G51" s="57" t="str">
        <f t="shared" si="0"/>
        <v xml:space="preserve">  </v>
      </c>
      <c r="H51" s="58" t="str">
        <f t="shared" si="4"/>
        <v xml:space="preserve">  </v>
      </c>
      <c r="K51" s="2"/>
    </row>
    <row r="52" spans="2:11" x14ac:dyDescent="0.25">
      <c r="B52" s="52"/>
      <c r="C52" s="74">
        <v>43531</v>
      </c>
      <c r="D52" s="71" t="s">
        <v>4</v>
      </c>
      <c r="E52" s="72">
        <v>1.6199999999999999E-2</v>
      </c>
      <c r="F52" s="57">
        <f t="shared" si="1"/>
        <v>7</v>
      </c>
      <c r="G52" s="57" t="str">
        <f t="shared" si="0"/>
        <v xml:space="preserve">  </v>
      </c>
      <c r="H52" s="58" t="str">
        <f t="shared" si="4"/>
        <v xml:space="preserve">  </v>
      </c>
      <c r="K52" s="2"/>
    </row>
    <row r="53" spans="2:11" x14ac:dyDescent="0.25">
      <c r="B53" s="52"/>
      <c r="C53" s="74">
        <v>43532</v>
      </c>
      <c r="D53" s="71" t="s">
        <v>4</v>
      </c>
      <c r="E53" s="72">
        <v>1.6199999999999999E-2</v>
      </c>
      <c r="F53" s="57">
        <f t="shared" si="1"/>
        <v>8</v>
      </c>
      <c r="G53" s="57" t="str">
        <f t="shared" si="0"/>
        <v xml:space="preserve">  </v>
      </c>
      <c r="H53" s="58" t="str">
        <f t="shared" si="4"/>
        <v xml:space="preserve">  </v>
      </c>
      <c r="K53" s="2"/>
    </row>
    <row r="54" spans="2:11" x14ac:dyDescent="0.25">
      <c r="B54" s="52"/>
      <c r="C54" s="74">
        <v>43533</v>
      </c>
      <c r="D54" s="71" t="s">
        <v>4</v>
      </c>
      <c r="E54" s="72">
        <v>1.6299999999999999E-2</v>
      </c>
      <c r="F54" s="57">
        <f t="shared" si="1"/>
        <v>9</v>
      </c>
      <c r="G54" s="57" t="str">
        <f t="shared" si="0"/>
        <v xml:space="preserve">  </v>
      </c>
      <c r="H54" s="58" t="str">
        <f t="shared" si="4"/>
        <v xml:space="preserve">  </v>
      </c>
      <c r="K54" s="2"/>
    </row>
    <row r="55" spans="2:11" x14ac:dyDescent="0.25">
      <c r="B55" s="52"/>
      <c r="C55" s="74">
        <v>43534</v>
      </c>
      <c r="D55" s="71" t="s">
        <v>4</v>
      </c>
      <c r="E55" s="72">
        <v>1.6299999999999999E-2</v>
      </c>
      <c r="F55" s="57">
        <f t="shared" si="1"/>
        <v>10</v>
      </c>
      <c r="G55" s="57" t="str">
        <f t="shared" si="0"/>
        <v xml:space="preserve">  </v>
      </c>
      <c r="H55" s="58" t="str">
        <f t="shared" si="4"/>
        <v xml:space="preserve">  </v>
      </c>
      <c r="K55" s="2"/>
    </row>
    <row r="56" spans="2:11" x14ac:dyDescent="0.25">
      <c r="B56" s="52"/>
      <c r="C56" s="74">
        <v>43535</v>
      </c>
      <c r="D56" s="71" t="s">
        <v>4</v>
      </c>
      <c r="E56" s="72">
        <v>1.6299999999999999E-2</v>
      </c>
      <c r="F56" s="57">
        <f t="shared" si="1"/>
        <v>11</v>
      </c>
      <c r="G56" s="57" t="str">
        <f t="shared" si="0"/>
        <v xml:space="preserve">  </v>
      </c>
      <c r="H56" s="58" t="str">
        <f t="shared" si="4"/>
        <v xml:space="preserve">  </v>
      </c>
      <c r="K56" s="2"/>
    </row>
    <row r="57" spans="2:11" x14ac:dyDescent="0.25">
      <c r="B57" s="52"/>
      <c r="C57" s="73">
        <v>36617</v>
      </c>
      <c r="D57" s="71" t="s">
        <v>4</v>
      </c>
      <c r="E57" s="72">
        <v>1.6299999999999999E-2</v>
      </c>
      <c r="F57" s="57">
        <f t="shared" si="1"/>
        <v>12</v>
      </c>
      <c r="G57" s="57">
        <f t="shared" si="0"/>
        <v>1.6299999999999999E-2</v>
      </c>
      <c r="H57" s="58">
        <f t="shared" si="4"/>
        <v>4</v>
      </c>
      <c r="K57" s="2"/>
    </row>
    <row r="58" spans="2:11" x14ac:dyDescent="0.25">
      <c r="B58" s="52"/>
      <c r="C58" s="74">
        <v>43556</v>
      </c>
      <c r="D58" s="71" t="s">
        <v>4</v>
      </c>
      <c r="E58" s="72">
        <v>1.6299999999999999E-2</v>
      </c>
      <c r="F58" s="57">
        <f t="shared" si="1"/>
        <v>1</v>
      </c>
      <c r="G58" s="57" t="str">
        <f t="shared" si="0"/>
        <v xml:space="preserve">  </v>
      </c>
      <c r="H58" s="58" t="str">
        <f t="shared" si="4"/>
        <v xml:space="preserve">  </v>
      </c>
      <c r="K58" s="2"/>
    </row>
    <row r="59" spans="2:11" x14ac:dyDescent="0.25">
      <c r="B59" s="52"/>
      <c r="C59" s="74">
        <v>43557</v>
      </c>
      <c r="D59" s="71" t="s">
        <v>4</v>
      </c>
      <c r="E59" s="72">
        <v>1.6299999999999999E-2</v>
      </c>
      <c r="F59" s="57">
        <f t="shared" si="1"/>
        <v>2</v>
      </c>
      <c r="G59" s="57" t="str">
        <f t="shared" si="0"/>
        <v xml:space="preserve">  </v>
      </c>
      <c r="H59" s="58" t="str">
        <f t="shared" si="4"/>
        <v xml:space="preserve">  </v>
      </c>
      <c r="K59" s="2"/>
    </row>
    <row r="60" spans="2:11" x14ac:dyDescent="0.25">
      <c r="B60" s="52"/>
      <c r="C60" s="74">
        <v>43558</v>
      </c>
      <c r="D60" s="71" t="s">
        <v>4</v>
      </c>
      <c r="E60" s="72">
        <v>1.6299999999999999E-2</v>
      </c>
      <c r="F60" s="57">
        <f t="shared" si="1"/>
        <v>3</v>
      </c>
      <c r="G60" s="57" t="str">
        <f t="shared" si="0"/>
        <v xml:space="preserve">  </v>
      </c>
      <c r="H60" s="58" t="str">
        <f t="shared" si="4"/>
        <v xml:space="preserve">  </v>
      </c>
      <c r="K60" s="2"/>
    </row>
    <row r="61" spans="2:11" x14ac:dyDescent="0.25">
      <c r="B61" s="52"/>
      <c r="C61" s="74">
        <v>43559</v>
      </c>
      <c r="D61" s="71" t="s">
        <v>4</v>
      </c>
      <c r="E61" s="72">
        <v>1.6299999999999999E-2</v>
      </c>
      <c r="F61" s="57">
        <f t="shared" si="1"/>
        <v>4</v>
      </c>
      <c r="G61" s="57" t="str">
        <f t="shared" si="0"/>
        <v xml:space="preserve">  </v>
      </c>
      <c r="H61" s="58" t="str">
        <f t="shared" si="4"/>
        <v xml:space="preserve">  </v>
      </c>
      <c r="K61" s="2"/>
    </row>
    <row r="62" spans="2:11" x14ac:dyDescent="0.25">
      <c r="B62" s="52"/>
      <c r="C62" s="74">
        <v>43560</v>
      </c>
      <c r="D62" s="71" t="s">
        <v>4</v>
      </c>
      <c r="E62" s="72">
        <v>1.6299999999999999E-2</v>
      </c>
      <c r="F62" s="57">
        <f t="shared" si="1"/>
        <v>5</v>
      </c>
      <c r="G62" s="57" t="str">
        <f t="shared" si="0"/>
        <v xml:space="preserve">  </v>
      </c>
      <c r="H62" s="58" t="str">
        <f t="shared" si="4"/>
        <v xml:space="preserve">  </v>
      </c>
      <c r="K62" s="2"/>
    </row>
    <row r="63" spans="2:11" x14ac:dyDescent="0.25">
      <c r="B63" s="52"/>
      <c r="C63" s="74">
        <v>43561</v>
      </c>
      <c r="D63" s="71" t="s">
        <v>4</v>
      </c>
      <c r="E63" s="72">
        <v>1.6299999999999999E-2</v>
      </c>
      <c r="F63" s="57">
        <f t="shared" si="1"/>
        <v>6</v>
      </c>
      <c r="G63" s="57" t="str">
        <f t="shared" si="0"/>
        <v xml:space="preserve">  </v>
      </c>
      <c r="H63" s="58" t="str">
        <f t="shared" si="4"/>
        <v xml:space="preserve">  </v>
      </c>
      <c r="K63" s="2"/>
    </row>
    <row r="64" spans="2:11" x14ac:dyDescent="0.25">
      <c r="B64" s="52"/>
      <c r="C64" s="74">
        <v>43562</v>
      </c>
      <c r="D64" s="71" t="s">
        <v>4</v>
      </c>
      <c r="E64" s="72">
        <v>1.6400000000000001E-2</v>
      </c>
      <c r="F64" s="57">
        <f t="shared" si="1"/>
        <v>7</v>
      </c>
      <c r="G64" s="57" t="str">
        <f t="shared" si="0"/>
        <v xml:space="preserve">  </v>
      </c>
      <c r="H64" s="58" t="str">
        <f t="shared" si="4"/>
        <v xml:space="preserve">  </v>
      </c>
      <c r="K64" s="2"/>
    </row>
    <row r="65" spans="2:11" x14ac:dyDescent="0.25">
      <c r="B65" s="52"/>
      <c r="C65" s="74">
        <v>43563</v>
      </c>
      <c r="D65" s="71" t="s">
        <v>4</v>
      </c>
      <c r="E65" s="72">
        <v>1.6400000000000001E-2</v>
      </c>
      <c r="F65" s="57">
        <f t="shared" si="1"/>
        <v>8</v>
      </c>
      <c r="G65" s="57" t="str">
        <f t="shared" si="0"/>
        <v xml:space="preserve">  </v>
      </c>
      <c r="H65" s="58" t="str">
        <f t="shared" si="4"/>
        <v xml:space="preserve">  </v>
      </c>
      <c r="K65" s="2"/>
    </row>
    <row r="66" spans="2:11" x14ac:dyDescent="0.25">
      <c r="B66" s="52"/>
      <c r="C66" s="74">
        <v>43564</v>
      </c>
      <c r="D66" s="71" t="s">
        <v>4</v>
      </c>
      <c r="E66" s="72">
        <v>1.6400000000000001E-2</v>
      </c>
      <c r="F66" s="57">
        <f t="shared" si="1"/>
        <v>9</v>
      </c>
      <c r="G66" s="57" t="str">
        <f t="shared" si="0"/>
        <v xml:space="preserve">  </v>
      </c>
      <c r="H66" s="58" t="str">
        <f t="shared" si="4"/>
        <v xml:space="preserve">  </v>
      </c>
      <c r="K66" s="2"/>
    </row>
    <row r="67" spans="2:11" x14ac:dyDescent="0.25">
      <c r="B67" s="52"/>
      <c r="C67" s="74">
        <v>43565</v>
      </c>
      <c r="D67" s="71" t="s">
        <v>4</v>
      </c>
      <c r="E67" s="72">
        <v>1.6400000000000001E-2</v>
      </c>
      <c r="F67" s="57">
        <f t="shared" si="1"/>
        <v>10</v>
      </c>
      <c r="G67" s="57" t="str">
        <f t="shared" si="0"/>
        <v xml:space="preserve">  </v>
      </c>
      <c r="H67" s="58" t="str">
        <f t="shared" si="4"/>
        <v xml:space="preserve">  </v>
      </c>
      <c r="K67" s="2"/>
    </row>
    <row r="68" spans="2:11" x14ac:dyDescent="0.25">
      <c r="B68" s="52"/>
      <c r="C68" s="74">
        <v>43566</v>
      </c>
      <c r="D68" s="71" t="s">
        <v>4</v>
      </c>
      <c r="E68" s="72">
        <v>1.6400000000000001E-2</v>
      </c>
      <c r="F68" s="57">
        <f t="shared" si="1"/>
        <v>11</v>
      </c>
      <c r="G68" s="57" t="str">
        <f t="shared" si="0"/>
        <v xml:space="preserve">  </v>
      </c>
      <c r="H68" s="58" t="str">
        <f t="shared" si="4"/>
        <v xml:space="preserve">  </v>
      </c>
      <c r="K68" s="2"/>
    </row>
    <row r="69" spans="2:11" x14ac:dyDescent="0.25">
      <c r="B69" s="52"/>
      <c r="C69" s="73">
        <v>36647</v>
      </c>
      <c r="D69" s="71" t="s">
        <v>4</v>
      </c>
      <c r="E69" s="72">
        <v>1.6400000000000001E-2</v>
      </c>
      <c r="F69" s="57">
        <f t="shared" si="1"/>
        <v>12</v>
      </c>
      <c r="G69" s="57">
        <f t="shared" si="0"/>
        <v>1.6400000000000001E-2</v>
      </c>
      <c r="H69" s="58">
        <f t="shared" si="4"/>
        <v>5</v>
      </c>
      <c r="K69" s="2"/>
    </row>
    <row r="70" spans="2:11" x14ac:dyDescent="0.25">
      <c r="B70" s="52"/>
      <c r="C70" s="74">
        <v>43586</v>
      </c>
      <c r="D70" s="71" t="s">
        <v>4</v>
      </c>
      <c r="E70" s="72">
        <v>1.6400000000000001E-2</v>
      </c>
      <c r="F70" s="57">
        <f t="shared" si="1"/>
        <v>1</v>
      </c>
      <c r="G70" s="57" t="str">
        <f t="shared" si="0"/>
        <v xml:space="preserve">  </v>
      </c>
      <c r="H70" s="58" t="str">
        <f t="shared" si="4"/>
        <v xml:space="preserve">  </v>
      </c>
      <c r="K70" s="2"/>
    </row>
    <row r="71" spans="2:11" x14ac:dyDescent="0.25">
      <c r="B71" s="52"/>
      <c r="C71" s="74">
        <v>43587</v>
      </c>
      <c r="D71" s="71" t="s">
        <v>4</v>
      </c>
      <c r="E71" s="72">
        <v>1.6500000000000001E-2</v>
      </c>
      <c r="F71" s="57">
        <f t="shared" si="1"/>
        <v>2</v>
      </c>
      <c r="G71" s="57" t="str">
        <f t="shared" si="0"/>
        <v xml:space="preserve">  </v>
      </c>
      <c r="H71" s="58" t="str">
        <f t="shared" si="4"/>
        <v xml:space="preserve">  </v>
      </c>
      <c r="K71" s="2"/>
    </row>
    <row r="72" spans="2:11" x14ac:dyDescent="0.25">
      <c r="B72" s="52"/>
      <c r="C72" s="74">
        <v>43588</v>
      </c>
      <c r="D72" s="71" t="s">
        <v>4</v>
      </c>
      <c r="E72" s="72">
        <v>1.6500000000000001E-2</v>
      </c>
      <c r="F72" s="57">
        <f t="shared" si="1"/>
        <v>3</v>
      </c>
      <c r="G72" s="57" t="str">
        <f t="shared" si="0"/>
        <v xml:space="preserve">  </v>
      </c>
      <c r="H72" s="58" t="str">
        <f t="shared" si="4"/>
        <v xml:space="preserve">  </v>
      </c>
      <c r="K72" s="2"/>
    </row>
    <row r="73" spans="2:11" x14ac:dyDescent="0.25">
      <c r="B73" s="52"/>
      <c r="C73" s="74">
        <v>43589</v>
      </c>
      <c r="D73" s="71" t="s">
        <v>4</v>
      </c>
      <c r="E73" s="72">
        <v>1.6500000000000001E-2</v>
      </c>
      <c r="F73" s="57">
        <f t="shared" si="1"/>
        <v>4</v>
      </c>
      <c r="G73" s="57" t="str">
        <f t="shared" si="0"/>
        <v xml:space="preserve">  </v>
      </c>
      <c r="H73" s="58" t="str">
        <f t="shared" si="4"/>
        <v xml:space="preserve">  </v>
      </c>
      <c r="K73" s="2"/>
    </row>
    <row r="74" spans="2:11" x14ac:dyDescent="0.25">
      <c r="B74" s="52"/>
      <c r="C74" s="74">
        <v>43590</v>
      </c>
      <c r="D74" s="71" t="s">
        <v>4</v>
      </c>
      <c r="E74" s="72">
        <v>1.6500000000000001E-2</v>
      </c>
      <c r="F74" s="57">
        <f t="shared" si="1"/>
        <v>5</v>
      </c>
      <c r="G74" s="57" t="str">
        <f t="shared" si="0"/>
        <v xml:space="preserve">  </v>
      </c>
      <c r="H74" s="58" t="str">
        <f t="shared" si="4"/>
        <v xml:space="preserve">  </v>
      </c>
      <c r="K74" s="2"/>
    </row>
    <row r="75" spans="2:11" x14ac:dyDescent="0.25">
      <c r="B75" s="52"/>
      <c r="C75" s="74">
        <v>43591</v>
      </c>
      <c r="D75" s="71" t="s">
        <v>4</v>
      </c>
      <c r="E75" s="72">
        <v>1.66E-2</v>
      </c>
      <c r="F75" s="57">
        <f t="shared" si="1"/>
        <v>6</v>
      </c>
      <c r="G75" s="57" t="str">
        <f t="shared" ref="G75:G138" si="5">IF(F75=12,E75,"  ")</f>
        <v xml:space="preserve">  </v>
      </c>
      <c r="H75" s="58" t="str">
        <f t="shared" si="4"/>
        <v xml:space="preserve">  </v>
      </c>
      <c r="K75" s="2"/>
    </row>
    <row r="76" spans="2:11" x14ac:dyDescent="0.25">
      <c r="B76" s="52"/>
      <c r="C76" s="74">
        <v>43592</v>
      </c>
      <c r="D76" s="71" t="s">
        <v>4</v>
      </c>
      <c r="E76" s="72">
        <v>1.66E-2</v>
      </c>
      <c r="F76" s="57">
        <f t="shared" ref="F76:F139" si="6">IF(F75=12,1,F75+1)</f>
        <v>7</v>
      </c>
      <c r="G76" s="57" t="str">
        <f t="shared" si="5"/>
        <v xml:space="preserve">  </v>
      </c>
      <c r="H76" s="58" t="str">
        <f t="shared" si="4"/>
        <v xml:space="preserve">  </v>
      </c>
      <c r="K76" s="2"/>
    </row>
    <row r="77" spans="2:11" x14ac:dyDescent="0.25">
      <c r="B77" s="52"/>
      <c r="C77" s="74">
        <v>43593</v>
      </c>
      <c r="D77" s="71" t="s">
        <v>4</v>
      </c>
      <c r="E77" s="72">
        <v>1.67E-2</v>
      </c>
      <c r="F77" s="57">
        <f t="shared" si="6"/>
        <v>8</v>
      </c>
      <c r="G77" s="57" t="str">
        <f t="shared" si="5"/>
        <v xml:space="preserve">  </v>
      </c>
      <c r="H77" s="58" t="str">
        <f t="shared" si="4"/>
        <v xml:space="preserve">  </v>
      </c>
      <c r="K77" s="2"/>
    </row>
    <row r="78" spans="2:11" x14ac:dyDescent="0.25">
      <c r="B78" s="52"/>
      <c r="C78" s="74">
        <v>43594</v>
      </c>
      <c r="D78" s="71" t="s">
        <v>4</v>
      </c>
      <c r="E78" s="72">
        <v>1.67E-2</v>
      </c>
      <c r="F78" s="57">
        <f t="shared" si="6"/>
        <v>9</v>
      </c>
      <c r="G78" s="57" t="str">
        <f t="shared" si="5"/>
        <v xml:space="preserve">  </v>
      </c>
      <c r="H78" s="58" t="str">
        <f t="shared" si="4"/>
        <v xml:space="preserve">  </v>
      </c>
      <c r="K78" s="2"/>
    </row>
    <row r="79" spans="2:11" x14ac:dyDescent="0.25">
      <c r="B79" s="52"/>
      <c r="C79" s="74">
        <v>43595</v>
      </c>
      <c r="D79" s="71" t="s">
        <v>4</v>
      </c>
      <c r="E79" s="72">
        <v>1.6799999999999999E-2</v>
      </c>
      <c r="F79" s="57">
        <f t="shared" si="6"/>
        <v>10</v>
      </c>
      <c r="G79" s="57" t="str">
        <f t="shared" si="5"/>
        <v xml:space="preserve">  </v>
      </c>
      <c r="H79" s="58" t="str">
        <f t="shared" si="4"/>
        <v xml:space="preserve">  </v>
      </c>
      <c r="K79" s="2"/>
    </row>
    <row r="80" spans="2:11" x14ac:dyDescent="0.25">
      <c r="B80" s="52"/>
      <c r="C80" s="74">
        <v>43596</v>
      </c>
      <c r="D80" s="71" t="s">
        <v>4</v>
      </c>
      <c r="E80" s="72">
        <v>1.6799999999999999E-2</v>
      </c>
      <c r="F80" s="57">
        <f t="shared" si="6"/>
        <v>11</v>
      </c>
      <c r="G80" s="57" t="str">
        <f t="shared" si="5"/>
        <v xml:space="preserve">  </v>
      </c>
      <c r="H80" s="58" t="str">
        <f t="shared" si="4"/>
        <v xml:space="preserve">  </v>
      </c>
      <c r="K80" s="2"/>
    </row>
    <row r="81" spans="2:11" x14ac:dyDescent="0.25">
      <c r="B81" s="52"/>
      <c r="C81" s="73">
        <v>36678</v>
      </c>
      <c r="D81" s="71" t="s">
        <v>4</v>
      </c>
      <c r="E81" s="72">
        <v>1.6899999999999998E-2</v>
      </c>
      <c r="F81" s="57">
        <f t="shared" si="6"/>
        <v>12</v>
      </c>
      <c r="G81" s="57">
        <f t="shared" si="5"/>
        <v>1.6899999999999998E-2</v>
      </c>
      <c r="H81" s="58">
        <f t="shared" si="4"/>
        <v>6</v>
      </c>
      <c r="K81" s="2"/>
    </row>
    <row r="82" spans="2:11" x14ac:dyDescent="0.25">
      <c r="B82" s="52"/>
      <c r="C82" s="74">
        <v>43617</v>
      </c>
      <c r="D82" s="71" t="s">
        <v>4</v>
      </c>
      <c r="E82" s="72">
        <v>1.6899999999999998E-2</v>
      </c>
      <c r="F82" s="57">
        <f t="shared" si="6"/>
        <v>1</v>
      </c>
      <c r="G82" s="57" t="str">
        <f t="shared" si="5"/>
        <v xml:space="preserve">  </v>
      </c>
      <c r="H82" s="58" t="str">
        <f t="shared" si="4"/>
        <v xml:space="preserve">  </v>
      </c>
      <c r="K82" s="2"/>
    </row>
    <row r="83" spans="2:11" x14ac:dyDescent="0.25">
      <c r="B83" s="52"/>
      <c r="C83" s="74">
        <v>43618</v>
      </c>
      <c r="D83" s="71" t="s">
        <v>4</v>
      </c>
      <c r="E83" s="72">
        <v>1.7000000000000001E-2</v>
      </c>
      <c r="F83" s="57">
        <f t="shared" si="6"/>
        <v>2</v>
      </c>
      <c r="G83" s="57" t="str">
        <f t="shared" si="5"/>
        <v xml:space="preserve">  </v>
      </c>
      <c r="H83" s="58" t="str">
        <f t="shared" si="4"/>
        <v xml:space="preserve">  </v>
      </c>
      <c r="K83" s="2"/>
    </row>
    <row r="84" spans="2:11" x14ac:dyDescent="0.25">
      <c r="B84" s="52"/>
      <c r="C84" s="74">
        <v>43619</v>
      </c>
      <c r="D84" s="71" t="s">
        <v>4</v>
      </c>
      <c r="E84" s="72">
        <v>1.7000000000000001E-2</v>
      </c>
      <c r="F84" s="57">
        <f t="shared" si="6"/>
        <v>3</v>
      </c>
      <c r="G84" s="57" t="str">
        <f t="shared" si="5"/>
        <v xml:space="preserve">  </v>
      </c>
      <c r="H84" s="58" t="str">
        <f t="shared" si="4"/>
        <v xml:space="preserve">  </v>
      </c>
      <c r="K84" s="2"/>
    </row>
    <row r="85" spans="2:11" x14ac:dyDescent="0.25">
      <c r="B85" s="52"/>
      <c r="C85" s="74">
        <v>43620</v>
      </c>
      <c r="D85" s="71" t="s">
        <v>4</v>
      </c>
      <c r="E85" s="72">
        <v>1.7100000000000001E-2</v>
      </c>
      <c r="F85" s="57">
        <f t="shared" si="6"/>
        <v>4</v>
      </c>
      <c r="G85" s="57" t="str">
        <f t="shared" si="5"/>
        <v xml:space="preserve">  </v>
      </c>
      <c r="H85" s="58" t="str">
        <f t="shared" si="4"/>
        <v xml:space="preserve">  </v>
      </c>
      <c r="K85" s="2"/>
    </row>
    <row r="86" spans="2:11" x14ac:dyDescent="0.25">
      <c r="B86" s="52"/>
      <c r="C86" s="74">
        <v>43621</v>
      </c>
      <c r="D86" s="71" t="s">
        <v>4</v>
      </c>
      <c r="E86" s="72">
        <v>1.7100000000000001E-2</v>
      </c>
      <c r="F86" s="57">
        <f t="shared" si="6"/>
        <v>5</v>
      </c>
      <c r="G86" s="57" t="str">
        <f t="shared" si="5"/>
        <v xml:space="preserve">  </v>
      </c>
      <c r="H86" s="58" t="str">
        <f t="shared" si="4"/>
        <v xml:space="preserve">  </v>
      </c>
      <c r="K86" s="2"/>
    </row>
    <row r="87" spans="2:11" x14ac:dyDescent="0.25">
      <c r="B87" s="52"/>
      <c r="C87" s="74">
        <v>43622</v>
      </c>
      <c r="D87" s="71" t="s">
        <v>4</v>
      </c>
      <c r="E87" s="72">
        <v>1.72E-2</v>
      </c>
      <c r="F87" s="57">
        <f t="shared" si="6"/>
        <v>6</v>
      </c>
      <c r="G87" s="57" t="str">
        <f t="shared" si="5"/>
        <v xml:space="preserve">  </v>
      </c>
      <c r="H87" s="58" t="str">
        <f t="shared" si="4"/>
        <v xml:space="preserve">  </v>
      </c>
      <c r="K87" s="2"/>
    </row>
    <row r="88" spans="2:11" x14ac:dyDescent="0.25">
      <c r="B88" s="52"/>
      <c r="C88" s="74">
        <v>43623</v>
      </c>
      <c r="D88" s="71" t="s">
        <v>4</v>
      </c>
      <c r="E88" s="72">
        <v>1.72E-2</v>
      </c>
      <c r="F88" s="57">
        <f t="shared" si="6"/>
        <v>7</v>
      </c>
      <c r="G88" s="57" t="str">
        <f t="shared" si="5"/>
        <v xml:space="preserve">  </v>
      </c>
      <c r="H88" s="58" t="str">
        <f t="shared" si="4"/>
        <v xml:space="preserve">  </v>
      </c>
      <c r="K88" s="2"/>
    </row>
    <row r="89" spans="2:11" x14ac:dyDescent="0.25">
      <c r="B89" s="52"/>
      <c r="C89" s="74">
        <v>43624</v>
      </c>
      <c r="D89" s="71" t="s">
        <v>4</v>
      </c>
      <c r="E89" s="72">
        <v>1.7299999999999999E-2</v>
      </c>
      <c r="F89" s="57">
        <f t="shared" si="6"/>
        <v>8</v>
      </c>
      <c r="G89" s="57" t="str">
        <f t="shared" si="5"/>
        <v xml:space="preserve">  </v>
      </c>
      <c r="H89" s="58" t="str">
        <f t="shared" si="4"/>
        <v xml:space="preserve">  </v>
      </c>
      <c r="K89" s="2"/>
    </row>
    <row r="90" spans="2:11" x14ac:dyDescent="0.25">
      <c r="B90" s="52"/>
      <c r="C90" s="74">
        <v>43625</v>
      </c>
      <c r="D90" s="71" t="s">
        <v>4</v>
      </c>
      <c r="E90" s="72">
        <v>1.7299999999999999E-2</v>
      </c>
      <c r="F90" s="57">
        <f t="shared" si="6"/>
        <v>9</v>
      </c>
      <c r="G90" s="57" t="str">
        <f t="shared" si="5"/>
        <v xml:space="preserve">  </v>
      </c>
      <c r="H90" s="58" t="str">
        <f t="shared" si="4"/>
        <v xml:space="preserve">  </v>
      </c>
      <c r="K90" s="2"/>
    </row>
    <row r="91" spans="2:11" x14ac:dyDescent="0.25">
      <c r="B91" s="52"/>
      <c r="C91" s="74">
        <v>43626</v>
      </c>
      <c r="D91" s="71" t="s">
        <v>4</v>
      </c>
      <c r="E91" s="72">
        <v>1.7299999999999999E-2</v>
      </c>
      <c r="F91" s="57">
        <f t="shared" si="6"/>
        <v>10</v>
      </c>
      <c r="G91" s="57" t="str">
        <f t="shared" si="5"/>
        <v xml:space="preserve">  </v>
      </c>
      <c r="H91" s="58" t="str">
        <f t="shared" si="4"/>
        <v xml:space="preserve">  </v>
      </c>
      <c r="K91" s="2"/>
    </row>
    <row r="92" spans="2:11" x14ac:dyDescent="0.25">
      <c r="B92" s="52"/>
      <c r="C92" s="74">
        <v>43627</v>
      </c>
      <c r="D92" s="71" t="s">
        <v>4</v>
      </c>
      <c r="E92" s="72">
        <v>1.7399999999999999E-2</v>
      </c>
      <c r="F92" s="57">
        <f t="shared" si="6"/>
        <v>11</v>
      </c>
      <c r="G92" s="57" t="str">
        <f t="shared" si="5"/>
        <v xml:space="preserve">  </v>
      </c>
      <c r="H92" s="58" t="str">
        <f t="shared" si="4"/>
        <v xml:space="preserve">  </v>
      </c>
      <c r="K92" s="2"/>
    </row>
    <row r="93" spans="2:11" x14ac:dyDescent="0.25">
      <c r="B93" s="52"/>
      <c r="C93" s="73">
        <v>36708</v>
      </c>
      <c r="D93" s="71" t="s">
        <v>4</v>
      </c>
      <c r="E93" s="72">
        <v>1.7399999999999999E-2</v>
      </c>
      <c r="F93" s="57">
        <f t="shared" si="6"/>
        <v>12</v>
      </c>
      <c r="G93" s="57">
        <f t="shared" si="5"/>
        <v>1.7399999999999999E-2</v>
      </c>
      <c r="H93" s="58">
        <f t="shared" si="4"/>
        <v>7</v>
      </c>
      <c r="K93" s="2"/>
    </row>
    <row r="94" spans="2:11" x14ac:dyDescent="0.25">
      <c r="B94" s="52"/>
      <c r="C94" s="74">
        <v>43647</v>
      </c>
      <c r="D94" s="71" t="s">
        <v>4</v>
      </c>
      <c r="E94" s="72">
        <v>1.7399999999999999E-2</v>
      </c>
      <c r="F94" s="57">
        <f t="shared" si="6"/>
        <v>1</v>
      </c>
      <c r="G94" s="57" t="str">
        <f t="shared" si="5"/>
        <v xml:space="preserve">  </v>
      </c>
      <c r="H94" s="58" t="str">
        <f t="shared" si="4"/>
        <v xml:space="preserve">  </v>
      </c>
      <c r="K94" s="2"/>
    </row>
    <row r="95" spans="2:11" x14ac:dyDescent="0.25">
      <c r="B95" s="52"/>
      <c r="C95" s="74">
        <v>43648</v>
      </c>
      <c r="D95" s="71" t="s">
        <v>4</v>
      </c>
      <c r="E95" s="72">
        <v>1.7399999999999999E-2</v>
      </c>
      <c r="F95" s="57">
        <f t="shared" si="6"/>
        <v>2</v>
      </c>
      <c r="G95" s="57" t="str">
        <f t="shared" si="5"/>
        <v xml:space="preserve">  </v>
      </c>
      <c r="H95" s="58" t="str">
        <f t="shared" si="4"/>
        <v xml:space="preserve">  </v>
      </c>
      <c r="K95" s="2"/>
    </row>
    <row r="96" spans="2:11" x14ac:dyDescent="0.25">
      <c r="B96" s="52"/>
      <c r="C96" s="74">
        <v>43649</v>
      </c>
      <c r="D96" s="71" t="s">
        <v>4</v>
      </c>
      <c r="E96" s="72">
        <v>1.7500000000000002E-2</v>
      </c>
      <c r="F96" s="57">
        <f t="shared" si="6"/>
        <v>3</v>
      </c>
      <c r="G96" s="57" t="str">
        <f t="shared" si="5"/>
        <v xml:space="preserve">  </v>
      </c>
      <c r="H96" s="58" t="str">
        <f t="shared" si="4"/>
        <v xml:space="preserve">  </v>
      </c>
      <c r="K96" s="2"/>
    </row>
    <row r="97" spans="2:11" x14ac:dyDescent="0.25">
      <c r="B97" s="52"/>
      <c r="C97" s="74">
        <v>43650</v>
      </c>
      <c r="D97" s="71" t="s">
        <v>4</v>
      </c>
      <c r="E97" s="72">
        <v>1.7500000000000002E-2</v>
      </c>
      <c r="F97" s="57">
        <f t="shared" si="6"/>
        <v>4</v>
      </c>
      <c r="G97" s="57" t="str">
        <f t="shared" si="5"/>
        <v xml:space="preserve">  </v>
      </c>
      <c r="H97" s="58" t="str">
        <f t="shared" si="4"/>
        <v xml:space="preserve">  </v>
      </c>
      <c r="K97" s="2"/>
    </row>
    <row r="98" spans="2:11" x14ac:dyDescent="0.25">
      <c r="B98" s="52"/>
      <c r="C98" s="74">
        <v>43651</v>
      </c>
      <c r="D98" s="71" t="s">
        <v>4</v>
      </c>
      <c r="E98" s="72">
        <v>1.7500000000000002E-2</v>
      </c>
      <c r="F98" s="57">
        <f t="shared" si="6"/>
        <v>5</v>
      </c>
      <c r="G98" s="57" t="str">
        <f t="shared" si="5"/>
        <v xml:space="preserve">  </v>
      </c>
      <c r="H98" s="58" t="str">
        <f t="shared" ref="H98:H161" si="7">IF(F98=12,1+H86,"  ")</f>
        <v xml:space="preserve">  </v>
      </c>
      <c r="K98" s="2"/>
    </row>
    <row r="99" spans="2:11" x14ac:dyDescent="0.25">
      <c r="B99" s="52"/>
      <c r="C99" s="74">
        <v>43652</v>
      </c>
      <c r="D99" s="71" t="s">
        <v>4</v>
      </c>
      <c r="E99" s="72">
        <v>1.7500000000000002E-2</v>
      </c>
      <c r="F99" s="57">
        <f t="shared" si="6"/>
        <v>6</v>
      </c>
      <c r="G99" s="57" t="str">
        <f t="shared" si="5"/>
        <v xml:space="preserve">  </v>
      </c>
      <c r="H99" s="58" t="str">
        <f t="shared" si="7"/>
        <v xml:space="preserve">  </v>
      </c>
      <c r="K99" s="2"/>
    </row>
    <row r="100" spans="2:11" x14ac:dyDescent="0.25">
      <c r="B100" s="52"/>
      <c r="C100" s="74">
        <v>43653</v>
      </c>
      <c r="D100" s="71" t="s">
        <v>4</v>
      </c>
      <c r="E100" s="72">
        <v>1.7500000000000002E-2</v>
      </c>
      <c r="F100" s="57">
        <f t="shared" si="6"/>
        <v>7</v>
      </c>
      <c r="G100" s="57" t="str">
        <f t="shared" si="5"/>
        <v xml:space="preserve">  </v>
      </c>
      <c r="H100" s="58" t="str">
        <f t="shared" si="7"/>
        <v xml:space="preserve">  </v>
      </c>
      <c r="K100" s="2"/>
    </row>
    <row r="101" spans="2:11" x14ac:dyDescent="0.25">
      <c r="B101" s="52"/>
      <c r="C101" s="74">
        <v>43654</v>
      </c>
      <c r="D101" s="71" t="s">
        <v>4</v>
      </c>
      <c r="E101" s="72">
        <v>1.7600000000000001E-2</v>
      </c>
      <c r="F101" s="57">
        <f t="shared" si="6"/>
        <v>8</v>
      </c>
      <c r="G101" s="57" t="str">
        <f t="shared" si="5"/>
        <v xml:space="preserve">  </v>
      </c>
      <c r="H101" s="58" t="str">
        <f t="shared" si="7"/>
        <v xml:space="preserve">  </v>
      </c>
      <c r="K101" s="2"/>
    </row>
    <row r="102" spans="2:11" x14ac:dyDescent="0.25">
      <c r="B102" s="52"/>
      <c r="C102" s="74">
        <v>43655</v>
      </c>
      <c r="D102" s="71" t="s">
        <v>4</v>
      </c>
      <c r="E102" s="72">
        <v>1.7600000000000001E-2</v>
      </c>
      <c r="F102" s="57">
        <f t="shared" si="6"/>
        <v>9</v>
      </c>
      <c r="G102" s="57" t="str">
        <f t="shared" si="5"/>
        <v xml:space="preserve">  </v>
      </c>
      <c r="H102" s="58" t="str">
        <f t="shared" si="7"/>
        <v xml:space="preserve">  </v>
      </c>
      <c r="K102" s="2"/>
    </row>
    <row r="103" spans="2:11" x14ac:dyDescent="0.25">
      <c r="B103" s="52"/>
      <c r="C103" s="74">
        <v>43656</v>
      </c>
      <c r="D103" s="71" t="s">
        <v>4</v>
      </c>
      <c r="E103" s="72">
        <v>1.7600000000000001E-2</v>
      </c>
      <c r="F103" s="57">
        <f t="shared" si="6"/>
        <v>10</v>
      </c>
      <c r="G103" s="57" t="str">
        <f t="shared" si="5"/>
        <v xml:space="preserve">  </v>
      </c>
      <c r="H103" s="58" t="str">
        <f t="shared" si="7"/>
        <v xml:space="preserve">  </v>
      </c>
      <c r="K103" s="2"/>
    </row>
    <row r="104" spans="2:11" x14ac:dyDescent="0.25">
      <c r="B104" s="52"/>
      <c r="C104" s="74">
        <v>43657</v>
      </c>
      <c r="D104" s="71" t="s">
        <v>4</v>
      </c>
      <c r="E104" s="72">
        <v>1.7600000000000001E-2</v>
      </c>
      <c r="F104" s="57">
        <f t="shared" si="6"/>
        <v>11</v>
      </c>
      <c r="G104" s="57" t="str">
        <f t="shared" si="5"/>
        <v xml:space="preserve">  </v>
      </c>
      <c r="H104" s="58" t="str">
        <f t="shared" si="7"/>
        <v xml:space="preserve">  </v>
      </c>
      <c r="K104" s="2"/>
    </row>
    <row r="105" spans="2:11" x14ac:dyDescent="0.25">
      <c r="B105" s="52"/>
      <c r="C105" s="73">
        <v>36739</v>
      </c>
      <c r="D105" s="71" t="s">
        <v>4</v>
      </c>
      <c r="E105" s="72">
        <v>1.7600000000000001E-2</v>
      </c>
      <c r="F105" s="57">
        <f t="shared" si="6"/>
        <v>12</v>
      </c>
      <c r="G105" s="57">
        <f t="shared" si="5"/>
        <v>1.7600000000000001E-2</v>
      </c>
      <c r="H105" s="58">
        <f t="shared" si="7"/>
        <v>8</v>
      </c>
      <c r="K105" s="2"/>
    </row>
    <row r="106" spans="2:11" x14ac:dyDescent="0.25">
      <c r="B106" s="52"/>
      <c r="C106" s="74">
        <v>43678</v>
      </c>
      <c r="D106" s="71" t="s">
        <v>4</v>
      </c>
      <c r="E106" s="72">
        <v>1.7600000000000001E-2</v>
      </c>
      <c r="F106" s="57">
        <f t="shared" si="6"/>
        <v>1</v>
      </c>
      <c r="G106" s="57" t="str">
        <f t="shared" si="5"/>
        <v xml:space="preserve">  </v>
      </c>
      <c r="H106" s="58" t="str">
        <f t="shared" si="7"/>
        <v xml:space="preserve">  </v>
      </c>
      <c r="K106" s="2"/>
    </row>
    <row r="107" spans="2:11" x14ac:dyDescent="0.25">
      <c r="B107" s="52"/>
      <c r="C107" s="74">
        <v>43679</v>
      </c>
      <c r="D107" s="71" t="s">
        <v>4</v>
      </c>
      <c r="E107" s="72">
        <v>1.7600000000000001E-2</v>
      </c>
      <c r="F107" s="57">
        <f t="shared" si="6"/>
        <v>2</v>
      </c>
      <c r="G107" s="57" t="str">
        <f t="shared" si="5"/>
        <v xml:space="preserve">  </v>
      </c>
      <c r="H107" s="58" t="str">
        <f t="shared" si="7"/>
        <v xml:space="preserve">  </v>
      </c>
      <c r="K107" s="2"/>
    </row>
    <row r="108" spans="2:11" x14ac:dyDescent="0.25">
      <c r="B108" s="52"/>
      <c r="C108" s="74">
        <v>43680</v>
      </c>
      <c r="D108" s="71" t="s">
        <v>4</v>
      </c>
      <c r="E108" s="72">
        <v>1.77E-2</v>
      </c>
      <c r="F108" s="57">
        <f t="shared" si="6"/>
        <v>3</v>
      </c>
      <c r="G108" s="57" t="str">
        <f t="shared" si="5"/>
        <v xml:space="preserve">  </v>
      </c>
      <c r="H108" s="58" t="str">
        <f t="shared" si="7"/>
        <v xml:space="preserve">  </v>
      </c>
      <c r="K108" s="2"/>
    </row>
    <row r="109" spans="2:11" x14ac:dyDescent="0.25">
      <c r="B109" s="52"/>
      <c r="C109" s="74">
        <v>43681</v>
      </c>
      <c r="D109" s="71" t="s">
        <v>4</v>
      </c>
      <c r="E109" s="72">
        <v>1.77E-2</v>
      </c>
      <c r="F109" s="57">
        <f t="shared" si="6"/>
        <v>4</v>
      </c>
      <c r="G109" s="57" t="str">
        <f t="shared" si="5"/>
        <v xml:space="preserve">  </v>
      </c>
      <c r="H109" s="58" t="str">
        <f t="shared" si="7"/>
        <v xml:space="preserve">  </v>
      </c>
      <c r="K109" s="2"/>
    </row>
    <row r="110" spans="2:11" x14ac:dyDescent="0.25">
      <c r="B110" s="52"/>
      <c r="C110" s="74">
        <v>43682</v>
      </c>
      <c r="D110" s="71" t="s">
        <v>4</v>
      </c>
      <c r="E110" s="72">
        <v>1.77E-2</v>
      </c>
      <c r="F110" s="57">
        <f t="shared" si="6"/>
        <v>5</v>
      </c>
      <c r="G110" s="57" t="str">
        <f t="shared" si="5"/>
        <v xml:space="preserve">  </v>
      </c>
      <c r="H110" s="58" t="str">
        <f t="shared" si="7"/>
        <v xml:space="preserve">  </v>
      </c>
      <c r="K110" s="2"/>
    </row>
    <row r="111" spans="2:11" x14ac:dyDescent="0.25">
      <c r="B111" s="52"/>
      <c r="C111" s="74">
        <v>43683</v>
      </c>
      <c r="D111" s="71" t="s">
        <v>4</v>
      </c>
      <c r="E111" s="72">
        <v>1.77E-2</v>
      </c>
      <c r="F111" s="57">
        <f t="shared" si="6"/>
        <v>6</v>
      </c>
      <c r="G111" s="57" t="str">
        <f t="shared" si="5"/>
        <v xml:space="preserve">  </v>
      </c>
      <c r="H111" s="58" t="str">
        <f t="shared" si="7"/>
        <v xml:space="preserve">  </v>
      </c>
      <c r="K111" s="2"/>
    </row>
    <row r="112" spans="2:11" x14ac:dyDescent="0.25">
      <c r="B112" s="52"/>
      <c r="C112" s="74">
        <v>43684</v>
      </c>
      <c r="D112" s="71" t="s">
        <v>4</v>
      </c>
      <c r="E112" s="72">
        <v>1.77E-2</v>
      </c>
      <c r="F112" s="57">
        <f t="shared" si="6"/>
        <v>7</v>
      </c>
      <c r="G112" s="57" t="str">
        <f t="shared" si="5"/>
        <v xml:space="preserve">  </v>
      </c>
      <c r="H112" s="58" t="str">
        <f t="shared" si="7"/>
        <v xml:space="preserve">  </v>
      </c>
      <c r="K112" s="2"/>
    </row>
    <row r="113" spans="2:11" x14ac:dyDescent="0.25">
      <c r="B113" s="52"/>
      <c r="C113" s="74">
        <v>43685</v>
      </c>
      <c r="D113" s="71" t="s">
        <v>4</v>
      </c>
      <c r="E113" s="72">
        <v>1.77E-2</v>
      </c>
      <c r="F113" s="57">
        <f t="shared" si="6"/>
        <v>8</v>
      </c>
      <c r="G113" s="57" t="str">
        <f t="shared" si="5"/>
        <v xml:space="preserve">  </v>
      </c>
      <c r="H113" s="58" t="str">
        <f t="shared" si="7"/>
        <v xml:space="preserve">  </v>
      </c>
      <c r="K113" s="2"/>
    </row>
    <row r="114" spans="2:11" x14ac:dyDescent="0.25">
      <c r="B114" s="52"/>
      <c r="C114" s="74">
        <v>43686</v>
      </c>
      <c r="D114" s="71" t="s">
        <v>4</v>
      </c>
      <c r="E114" s="72">
        <v>1.78E-2</v>
      </c>
      <c r="F114" s="57">
        <f t="shared" si="6"/>
        <v>9</v>
      </c>
      <c r="G114" s="57" t="str">
        <f t="shared" si="5"/>
        <v xml:space="preserve">  </v>
      </c>
      <c r="H114" s="58" t="str">
        <f t="shared" si="7"/>
        <v xml:space="preserve">  </v>
      </c>
      <c r="K114" s="2"/>
    </row>
    <row r="115" spans="2:11" x14ac:dyDescent="0.25">
      <c r="B115" s="52"/>
      <c r="C115" s="74">
        <v>43687</v>
      </c>
      <c r="D115" s="71" t="s">
        <v>4</v>
      </c>
      <c r="E115" s="72">
        <v>1.78E-2</v>
      </c>
      <c r="F115" s="57">
        <f t="shared" si="6"/>
        <v>10</v>
      </c>
      <c r="G115" s="57" t="str">
        <f t="shared" si="5"/>
        <v xml:space="preserve">  </v>
      </c>
      <c r="H115" s="58" t="str">
        <f t="shared" si="7"/>
        <v xml:space="preserve">  </v>
      </c>
      <c r="K115" s="2"/>
    </row>
    <row r="116" spans="2:11" x14ac:dyDescent="0.25">
      <c r="B116" s="52"/>
      <c r="C116" s="74">
        <v>43688</v>
      </c>
      <c r="D116" s="71" t="s">
        <v>4</v>
      </c>
      <c r="E116" s="72">
        <v>1.78E-2</v>
      </c>
      <c r="F116" s="57">
        <f t="shared" si="6"/>
        <v>11</v>
      </c>
      <c r="G116" s="57" t="str">
        <f t="shared" si="5"/>
        <v xml:space="preserve">  </v>
      </c>
      <c r="H116" s="58" t="str">
        <f t="shared" si="7"/>
        <v xml:space="preserve">  </v>
      </c>
      <c r="K116" s="2"/>
    </row>
    <row r="117" spans="2:11" x14ac:dyDescent="0.25">
      <c r="B117" s="52"/>
      <c r="C117" s="73">
        <v>36770</v>
      </c>
      <c r="D117" s="71" t="s">
        <v>4</v>
      </c>
      <c r="E117" s="72">
        <v>1.78E-2</v>
      </c>
      <c r="F117" s="57">
        <f t="shared" si="6"/>
        <v>12</v>
      </c>
      <c r="G117" s="57">
        <f t="shared" si="5"/>
        <v>1.78E-2</v>
      </c>
      <c r="H117" s="58">
        <f t="shared" si="7"/>
        <v>9</v>
      </c>
      <c r="K117" s="2"/>
    </row>
    <row r="118" spans="2:11" x14ac:dyDescent="0.25">
      <c r="B118" s="52"/>
      <c r="C118" s="74">
        <v>43709</v>
      </c>
      <c r="D118" s="71" t="s">
        <v>4</v>
      </c>
      <c r="E118" s="72">
        <v>1.78E-2</v>
      </c>
      <c r="F118" s="57">
        <f t="shared" si="6"/>
        <v>1</v>
      </c>
      <c r="G118" s="57" t="str">
        <f t="shared" si="5"/>
        <v xml:space="preserve">  </v>
      </c>
      <c r="H118" s="58" t="str">
        <f t="shared" si="7"/>
        <v xml:space="preserve">  </v>
      </c>
      <c r="K118" s="2"/>
    </row>
    <row r="119" spans="2:11" x14ac:dyDescent="0.25">
      <c r="B119" s="52"/>
      <c r="C119" s="74">
        <v>43710</v>
      </c>
      <c r="D119" s="71" t="s">
        <v>4</v>
      </c>
      <c r="E119" s="72">
        <v>1.78E-2</v>
      </c>
      <c r="F119" s="57">
        <f t="shared" si="6"/>
        <v>2</v>
      </c>
      <c r="G119" s="57" t="str">
        <f t="shared" si="5"/>
        <v xml:space="preserve">  </v>
      </c>
      <c r="H119" s="58" t="str">
        <f t="shared" si="7"/>
        <v xml:space="preserve">  </v>
      </c>
      <c r="K119" s="2"/>
    </row>
    <row r="120" spans="2:11" x14ac:dyDescent="0.25">
      <c r="B120" s="52"/>
      <c r="C120" s="74">
        <v>43711</v>
      </c>
      <c r="D120" s="71" t="s">
        <v>4</v>
      </c>
      <c r="E120" s="72">
        <v>1.7899999999999999E-2</v>
      </c>
      <c r="F120" s="57">
        <f t="shared" si="6"/>
        <v>3</v>
      </c>
      <c r="G120" s="57" t="str">
        <f t="shared" si="5"/>
        <v xml:space="preserve">  </v>
      </c>
      <c r="H120" s="58" t="str">
        <f t="shared" si="7"/>
        <v xml:space="preserve">  </v>
      </c>
      <c r="K120" s="2"/>
    </row>
    <row r="121" spans="2:11" x14ac:dyDescent="0.25">
      <c r="B121" s="52"/>
      <c r="C121" s="74">
        <v>43712</v>
      </c>
      <c r="D121" s="71" t="s">
        <v>4</v>
      </c>
      <c r="E121" s="72">
        <v>1.7899999999999999E-2</v>
      </c>
      <c r="F121" s="57">
        <f t="shared" si="6"/>
        <v>4</v>
      </c>
      <c r="G121" s="57" t="str">
        <f t="shared" si="5"/>
        <v xml:space="preserve">  </v>
      </c>
      <c r="H121" s="58" t="str">
        <f t="shared" si="7"/>
        <v xml:space="preserve">  </v>
      </c>
      <c r="K121" s="2"/>
    </row>
    <row r="122" spans="2:11" x14ac:dyDescent="0.25">
      <c r="B122" s="52"/>
      <c r="C122" s="74">
        <v>43713</v>
      </c>
      <c r="D122" s="71" t="s">
        <v>4</v>
      </c>
      <c r="E122" s="72">
        <v>1.7899999999999999E-2</v>
      </c>
      <c r="F122" s="57">
        <f t="shared" si="6"/>
        <v>5</v>
      </c>
      <c r="G122" s="57" t="str">
        <f t="shared" si="5"/>
        <v xml:space="preserve">  </v>
      </c>
      <c r="H122" s="58" t="str">
        <f t="shared" si="7"/>
        <v xml:space="preserve">  </v>
      </c>
      <c r="K122" s="2"/>
    </row>
    <row r="123" spans="2:11" x14ac:dyDescent="0.25">
      <c r="B123" s="52"/>
      <c r="C123" s="74">
        <v>43714</v>
      </c>
      <c r="D123" s="71" t="s">
        <v>4</v>
      </c>
      <c r="E123" s="72">
        <v>1.7899999999999999E-2</v>
      </c>
      <c r="F123" s="57">
        <f t="shared" si="6"/>
        <v>6</v>
      </c>
      <c r="G123" s="57" t="str">
        <f t="shared" si="5"/>
        <v xml:space="preserve">  </v>
      </c>
      <c r="H123" s="58" t="str">
        <f t="shared" si="7"/>
        <v xml:space="preserve">  </v>
      </c>
      <c r="K123" s="2"/>
    </row>
    <row r="124" spans="2:11" x14ac:dyDescent="0.25">
      <c r="B124" s="52"/>
      <c r="C124" s="74">
        <v>43715</v>
      </c>
      <c r="D124" s="71" t="s">
        <v>4</v>
      </c>
      <c r="E124" s="72">
        <v>1.7899999999999999E-2</v>
      </c>
      <c r="F124" s="57">
        <f t="shared" si="6"/>
        <v>7</v>
      </c>
      <c r="G124" s="57" t="str">
        <f t="shared" si="5"/>
        <v xml:space="preserve">  </v>
      </c>
      <c r="H124" s="58" t="str">
        <f t="shared" si="7"/>
        <v xml:space="preserve">  </v>
      </c>
      <c r="K124" s="2"/>
    </row>
    <row r="125" spans="2:11" x14ac:dyDescent="0.25">
      <c r="B125" s="52"/>
      <c r="C125" s="74">
        <v>43716</v>
      </c>
      <c r="D125" s="71" t="s">
        <v>4</v>
      </c>
      <c r="E125" s="72">
        <v>1.7899999999999999E-2</v>
      </c>
      <c r="F125" s="57">
        <f t="shared" si="6"/>
        <v>8</v>
      </c>
      <c r="G125" s="57" t="str">
        <f t="shared" si="5"/>
        <v xml:space="preserve">  </v>
      </c>
      <c r="H125" s="58" t="str">
        <f t="shared" si="7"/>
        <v xml:space="preserve">  </v>
      </c>
      <c r="K125" s="2"/>
    </row>
    <row r="126" spans="2:11" x14ac:dyDescent="0.25">
      <c r="B126" s="52"/>
      <c r="C126" s="74">
        <v>43717</v>
      </c>
      <c r="D126" s="71" t="s">
        <v>4</v>
      </c>
      <c r="E126" s="72">
        <v>1.7999999999999999E-2</v>
      </c>
      <c r="F126" s="57">
        <f t="shared" si="6"/>
        <v>9</v>
      </c>
      <c r="G126" s="57" t="str">
        <f t="shared" si="5"/>
        <v xml:space="preserve">  </v>
      </c>
      <c r="H126" s="58" t="str">
        <f t="shared" si="7"/>
        <v xml:space="preserve">  </v>
      </c>
      <c r="K126" s="2"/>
    </row>
    <row r="127" spans="2:11" x14ac:dyDescent="0.25">
      <c r="B127" s="52"/>
      <c r="C127" s="74">
        <v>43718</v>
      </c>
      <c r="D127" s="71" t="s">
        <v>4</v>
      </c>
      <c r="E127" s="72">
        <v>1.7999999999999999E-2</v>
      </c>
      <c r="F127" s="57">
        <f t="shared" si="6"/>
        <v>10</v>
      </c>
      <c r="G127" s="57" t="str">
        <f t="shared" si="5"/>
        <v xml:space="preserve">  </v>
      </c>
      <c r="H127" s="58" t="str">
        <f t="shared" si="7"/>
        <v xml:space="preserve">  </v>
      </c>
      <c r="K127" s="2"/>
    </row>
    <row r="128" spans="2:11" x14ac:dyDescent="0.25">
      <c r="B128" s="52"/>
      <c r="C128" s="74">
        <v>43719</v>
      </c>
      <c r="D128" s="71" t="s">
        <v>4</v>
      </c>
      <c r="E128" s="72">
        <v>1.7999999999999999E-2</v>
      </c>
      <c r="F128" s="57">
        <f t="shared" si="6"/>
        <v>11</v>
      </c>
      <c r="G128" s="57" t="str">
        <f t="shared" si="5"/>
        <v xml:space="preserve">  </v>
      </c>
      <c r="H128" s="58" t="str">
        <f t="shared" si="7"/>
        <v xml:space="preserve">  </v>
      </c>
      <c r="K128" s="2"/>
    </row>
    <row r="129" spans="2:11" x14ac:dyDescent="0.25">
      <c r="B129" s="52"/>
      <c r="C129" s="73">
        <v>36800</v>
      </c>
      <c r="D129" s="71" t="s">
        <v>4</v>
      </c>
      <c r="E129" s="72">
        <v>1.7999999999999999E-2</v>
      </c>
      <c r="F129" s="57">
        <f t="shared" si="6"/>
        <v>12</v>
      </c>
      <c r="G129" s="57">
        <f t="shared" si="5"/>
        <v>1.7999999999999999E-2</v>
      </c>
      <c r="H129" s="58">
        <f t="shared" si="7"/>
        <v>10</v>
      </c>
      <c r="K129" s="2"/>
    </row>
    <row r="130" spans="2:11" x14ac:dyDescent="0.25">
      <c r="B130" s="52"/>
      <c r="C130" s="74">
        <v>43739</v>
      </c>
      <c r="D130" s="71" t="s">
        <v>4</v>
      </c>
      <c r="E130" s="72">
        <v>1.8100000000000002E-2</v>
      </c>
      <c r="F130" s="57">
        <f t="shared" si="6"/>
        <v>1</v>
      </c>
      <c r="G130" s="57" t="str">
        <f t="shared" si="5"/>
        <v xml:space="preserve">  </v>
      </c>
      <c r="H130" s="58" t="str">
        <f t="shared" si="7"/>
        <v xml:space="preserve">  </v>
      </c>
      <c r="K130" s="2"/>
    </row>
    <row r="131" spans="2:11" x14ac:dyDescent="0.25">
      <c r="B131" s="52"/>
      <c r="C131" s="74">
        <v>43740</v>
      </c>
      <c r="D131" s="71" t="s">
        <v>4</v>
      </c>
      <c r="E131" s="72">
        <v>1.8100000000000002E-2</v>
      </c>
      <c r="F131" s="57">
        <f t="shared" si="6"/>
        <v>2</v>
      </c>
      <c r="G131" s="57" t="str">
        <f t="shared" si="5"/>
        <v xml:space="preserve">  </v>
      </c>
      <c r="H131" s="58" t="str">
        <f t="shared" si="7"/>
        <v xml:space="preserve">  </v>
      </c>
      <c r="K131" s="2"/>
    </row>
    <row r="132" spans="2:11" x14ac:dyDescent="0.25">
      <c r="B132" s="52"/>
      <c r="C132" s="74">
        <v>43741</v>
      </c>
      <c r="D132" s="71" t="s">
        <v>4</v>
      </c>
      <c r="E132" s="72">
        <v>1.8100000000000002E-2</v>
      </c>
      <c r="F132" s="57">
        <f t="shared" si="6"/>
        <v>3</v>
      </c>
      <c r="G132" s="57" t="str">
        <f t="shared" si="5"/>
        <v xml:space="preserve">  </v>
      </c>
      <c r="H132" s="58" t="str">
        <f t="shared" si="7"/>
        <v xml:space="preserve">  </v>
      </c>
      <c r="K132" s="2"/>
    </row>
    <row r="133" spans="2:11" x14ac:dyDescent="0.25">
      <c r="B133" s="52"/>
      <c r="C133" s="74">
        <v>43742</v>
      </c>
      <c r="D133" s="71" t="s">
        <v>4</v>
      </c>
      <c r="E133" s="72">
        <v>1.8100000000000002E-2</v>
      </c>
      <c r="F133" s="57">
        <f t="shared" si="6"/>
        <v>4</v>
      </c>
      <c r="G133" s="57" t="str">
        <f t="shared" si="5"/>
        <v xml:space="preserve">  </v>
      </c>
      <c r="H133" s="58" t="str">
        <f t="shared" si="7"/>
        <v xml:space="preserve">  </v>
      </c>
      <c r="K133" s="2"/>
    </row>
    <row r="134" spans="2:11" x14ac:dyDescent="0.25">
      <c r="B134" s="52"/>
      <c r="C134" s="74">
        <v>43743</v>
      </c>
      <c r="D134" s="71" t="s">
        <v>4</v>
      </c>
      <c r="E134" s="72">
        <v>1.8200000000000001E-2</v>
      </c>
      <c r="F134" s="57">
        <f t="shared" si="6"/>
        <v>5</v>
      </c>
      <c r="G134" s="57" t="str">
        <f t="shared" si="5"/>
        <v xml:space="preserve">  </v>
      </c>
      <c r="H134" s="58" t="str">
        <f t="shared" si="7"/>
        <v xml:space="preserve">  </v>
      </c>
      <c r="K134" s="2"/>
    </row>
    <row r="135" spans="2:11" x14ac:dyDescent="0.25">
      <c r="B135" s="52"/>
      <c r="C135" s="74">
        <v>43744</v>
      </c>
      <c r="D135" s="71" t="s">
        <v>4</v>
      </c>
      <c r="E135" s="72">
        <v>1.8200000000000001E-2</v>
      </c>
      <c r="F135" s="57">
        <f t="shared" si="6"/>
        <v>6</v>
      </c>
      <c r="G135" s="57" t="str">
        <f t="shared" si="5"/>
        <v xml:space="preserve">  </v>
      </c>
      <c r="H135" s="58" t="str">
        <f t="shared" si="7"/>
        <v xml:space="preserve">  </v>
      </c>
      <c r="K135" s="2"/>
    </row>
    <row r="136" spans="2:11" x14ac:dyDescent="0.25">
      <c r="B136" s="52"/>
      <c r="C136" s="74">
        <v>43745</v>
      </c>
      <c r="D136" s="71" t="s">
        <v>4</v>
      </c>
      <c r="E136" s="72">
        <v>1.8200000000000001E-2</v>
      </c>
      <c r="F136" s="57">
        <f t="shared" si="6"/>
        <v>7</v>
      </c>
      <c r="G136" s="57" t="str">
        <f t="shared" si="5"/>
        <v xml:space="preserve">  </v>
      </c>
      <c r="H136" s="58" t="str">
        <f t="shared" si="7"/>
        <v xml:space="preserve">  </v>
      </c>
      <c r="K136" s="2"/>
    </row>
    <row r="137" spans="2:11" x14ac:dyDescent="0.25">
      <c r="B137" s="52"/>
      <c r="C137" s="74">
        <v>43746</v>
      </c>
      <c r="D137" s="71" t="s">
        <v>4</v>
      </c>
      <c r="E137" s="72">
        <v>1.8200000000000001E-2</v>
      </c>
      <c r="F137" s="57">
        <f t="shared" si="6"/>
        <v>8</v>
      </c>
      <c r="G137" s="57" t="str">
        <f t="shared" si="5"/>
        <v xml:space="preserve">  </v>
      </c>
      <c r="H137" s="58" t="str">
        <f t="shared" si="7"/>
        <v xml:space="preserve">  </v>
      </c>
      <c r="K137" s="2"/>
    </row>
    <row r="138" spans="2:11" x14ac:dyDescent="0.25">
      <c r="B138" s="52"/>
      <c r="C138" s="74">
        <v>43747</v>
      </c>
      <c r="D138" s="71" t="s">
        <v>4</v>
      </c>
      <c r="E138" s="72">
        <v>1.83E-2</v>
      </c>
      <c r="F138" s="57">
        <f t="shared" si="6"/>
        <v>9</v>
      </c>
      <c r="G138" s="57" t="str">
        <f t="shared" si="5"/>
        <v xml:space="preserve">  </v>
      </c>
      <c r="H138" s="58" t="str">
        <f t="shared" si="7"/>
        <v xml:space="preserve">  </v>
      </c>
      <c r="K138" s="2"/>
    </row>
    <row r="139" spans="2:11" x14ac:dyDescent="0.25">
      <c r="B139" s="52"/>
      <c r="C139" s="74">
        <v>43748</v>
      </c>
      <c r="D139" s="71" t="s">
        <v>4</v>
      </c>
      <c r="E139" s="72">
        <v>1.83E-2</v>
      </c>
      <c r="F139" s="57">
        <f t="shared" si="6"/>
        <v>10</v>
      </c>
      <c r="G139" s="57" t="str">
        <f t="shared" ref="G139:G202" si="8">IF(F139=12,E139,"  ")</f>
        <v xml:space="preserve">  </v>
      </c>
      <c r="H139" s="58" t="str">
        <f t="shared" si="7"/>
        <v xml:space="preserve">  </v>
      </c>
      <c r="K139" s="2"/>
    </row>
    <row r="140" spans="2:11" x14ac:dyDescent="0.25">
      <c r="B140" s="52"/>
      <c r="C140" s="74">
        <v>43749</v>
      </c>
      <c r="D140" s="71" t="s">
        <v>4</v>
      </c>
      <c r="E140" s="72">
        <v>1.83E-2</v>
      </c>
      <c r="F140" s="57">
        <f t="shared" ref="F140:F203" si="9">IF(F139=12,1,F139+1)</f>
        <v>11</v>
      </c>
      <c r="G140" s="57" t="str">
        <f t="shared" si="8"/>
        <v xml:space="preserve">  </v>
      </c>
      <c r="H140" s="58" t="str">
        <f t="shared" si="7"/>
        <v xml:space="preserve">  </v>
      </c>
      <c r="K140" s="2"/>
    </row>
    <row r="141" spans="2:11" x14ac:dyDescent="0.25">
      <c r="B141" s="52"/>
      <c r="C141" s="73">
        <v>36831</v>
      </c>
      <c r="D141" s="71" t="s">
        <v>4</v>
      </c>
      <c r="E141" s="72">
        <v>1.83E-2</v>
      </c>
      <c r="F141" s="57">
        <f t="shared" si="9"/>
        <v>12</v>
      </c>
      <c r="G141" s="57">
        <f t="shared" si="8"/>
        <v>1.83E-2</v>
      </c>
      <c r="H141" s="58">
        <f t="shared" si="7"/>
        <v>11</v>
      </c>
      <c r="K141" s="2"/>
    </row>
    <row r="142" spans="2:11" x14ac:dyDescent="0.25">
      <c r="B142" s="52"/>
      <c r="C142" s="74">
        <v>43770</v>
      </c>
      <c r="D142" s="71" t="s">
        <v>4</v>
      </c>
      <c r="E142" s="72">
        <v>1.83E-2</v>
      </c>
      <c r="F142" s="57">
        <f t="shared" si="9"/>
        <v>1</v>
      </c>
      <c r="G142" s="57" t="str">
        <f t="shared" si="8"/>
        <v xml:space="preserve">  </v>
      </c>
      <c r="H142" s="58" t="str">
        <f t="shared" si="7"/>
        <v xml:space="preserve">  </v>
      </c>
      <c r="K142" s="2"/>
    </row>
    <row r="143" spans="2:11" x14ac:dyDescent="0.25">
      <c r="B143" s="52"/>
      <c r="C143" s="74">
        <v>43771</v>
      </c>
      <c r="D143" s="71" t="s">
        <v>4</v>
      </c>
      <c r="E143" s="72">
        <v>1.84E-2</v>
      </c>
      <c r="F143" s="57">
        <f t="shared" si="9"/>
        <v>2</v>
      </c>
      <c r="G143" s="57" t="str">
        <f t="shared" si="8"/>
        <v xml:space="preserve">  </v>
      </c>
      <c r="H143" s="58" t="str">
        <f t="shared" si="7"/>
        <v xml:space="preserve">  </v>
      </c>
      <c r="K143" s="2"/>
    </row>
    <row r="144" spans="2:11" x14ac:dyDescent="0.25">
      <c r="B144" s="52"/>
      <c r="C144" s="74">
        <v>43772</v>
      </c>
      <c r="D144" s="71" t="s">
        <v>4</v>
      </c>
      <c r="E144" s="72">
        <v>1.84E-2</v>
      </c>
      <c r="F144" s="57">
        <f t="shared" si="9"/>
        <v>3</v>
      </c>
      <c r="G144" s="57" t="str">
        <f t="shared" si="8"/>
        <v xml:space="preserve">  </v>
      </c>
      <c r="H144" s="58" t="str">
        <f t="shared" si="7"/>
        <v xml:space="preserve">  </v>
      </c>
      <c r="K144" s="2"/>
    </row>
    <row r="145" spans="2:11" x14ac:dyDescent="0.25">
      <c r="B145" s="52"/>
      <c r="C145" s="74">
        <v>43773</v>
      </c>
      <c r="D145" s="71" t="s">
        <v>4</v>
      </c>
      <c r="E145" s="72">
        <v>1.84E-2</v>
      </c>
      <c r="F145" s="57">
        <f t="shared" si="9"/>
        <v>4</v>
      </c>
      <c r="G145" s="57" t="str">
        <f t="shared" si="8"/>
        <v xml:space="preserve">  </v>
      </c>
      <c r="H145" s="58" t="str">
        <f t="shared" si="7"/>
        <v xml:space="preserve">  </v>
      </c>
      <c r="K145" s="2"/>
    </row>
    <row r="146" spans="2:11" x14ac:dyDescent="0.25">
      <c r="B146" s="52"/>
      <c r="C146" s="74">
        <v>43774</v>
      </c>
      <c r="D146" s="71" t="s">
        <v>4</v>
      </c>
      <c r="E146" s="72">
        <v>1.84E-2</v>
      </c>
      <c r="F146" s="57">
        <f t="shared" si="9"/>
        <v>5</v>
      </c>
      <c r="G146" s="57" t="str">
        <f t="shared" si="8"/>
        <v xml:space="preserve">  </v>
      </c>
      <c r="H146" s="58" t="str">
        <f t="shared" si="7"/>
        <v xml:space="preserve">  </v>
      </c>
      <c r="K146" s="2"/>
    </row>
    <row r="147" spans="2:11" x14ac:dyDescent="0.25">
      <c r="B147" s="52"/>
      <c r="C147" s="74">
        <v>43775</v>
      </c>
      <c r="D147" s="71" t="s">
        <v>4</v>
      </c>
      <c r="E147" s="72">
        <v>1.8499999999999999E-2</v>
      </c>
      <c r="F147" s="57">
        <f t="shared" si="9"/>
        <v>6</v>
      </c>
      <c r="G147" s="57" t="str">
        <f t="shared" si="8"/>
        <v xml:space="preserve">  </v>
      </c>
      <c r="H147" s="58" t="str">
        <f t="shared" si="7"/>
        <v xml:space="preserve">  </v>
      </c>
      <c r="K147" s="2"/>
    </row>
    <row r="148" spans="2:11" x14ac:dyDescent="0.25">
      <c r="B148" s="52"/>
      <c r="C148" s="74">
        <v>43776</v>
      </c>
      <c r="D148" s="71" t="s">
        <v>4</v>
      </c>
      <c r="E148" s="72">
        <v>1.8499999999999999E-2</v>
      </c>
      <c r="F148" s="57">
        <f t="shared" si="9"/>
        <v>7</v>
      </c>
      <c r="G148" s="57" t="str">
        <f t="shared" si="8"/>
        <v xml:space="preserve">  </v>
      </c>
      <c r="H148" s="58" t="str">
        <f t="shared" si="7"/>
        <v xml:space="preserve">  </v>
      </c>
      <c r="K148" s="2"/>
    </row>
    <row r="149" spans="2:11" x14ac:dyDescent="0.25">
      <c r="B149" s="52"/>
      <c r="C149" s="74">
        <v>43777</v>
      </c>
      <c r="D149" s="71" t="s">
        <v>4</v>
      </c>
      <c r="E149" s="72">
        <v>1.8499999999999999E-2</v>
      </c>
      <c r="F149" s="57">
        <f t="shared" si="9"/>
        <v>8</v>
      </c>
      <c r="G149" s="57" t="str">
        <f t="shared" si="8"/>
        <v xml:space="preserve">  </v>
      </c>
      <c r="H149" s="58" t="str">
        <f t="shared" si="7"/>
        <v xml:space="preserve">  </v>
      </c>
      <c r="K149" s="2"/>
    </row>
    <row r="150" spans="2:11" x14ac:dyDescent="0.25">
      <c r="B150" s="52"/>
      <c r="C150" s="74">
        <v>43778</v>
      </c>
      <c r="D150" s="71" t="s">
        <v>4</v>
      </c>
      <c r="E150" s="72">
        <v>1.8499999999999999E-2</v>
      </c>
      <c r="F150" s="57">
        <f t="shared" si="9"/>
        <v>9</v>
      </c>
      <c r="G150" s="57" t="str">
        <f t="shared" si="8"/>
        <v xml:space="preserve">  </v>
      </c>
      <c r="H150" s="58" t="str">
        <f t="shared" si="7"/>
        <v xml:space="preserve">  </v>
      </c>
      <c r="K150" s="2"/>
    </row>
    <row r="151" spans="2:11" x14ac:dyDescent="0.25">
      <c r="B151" s="52"/>
      <c r="C151" s="74">
        <v>43779</v>
      </c>
      <c r="D151" s="71" t="s">
        <v>4</v>
      </c>
      <c r="E151" s="72">
        <v>1.8599999999999998E-2</v>
      </c>
      <c r="F151" s="57">
        <f t="shared" si="9"/>
        <v>10</v>
      </c>
      <c r="G151" s="57" t="str">
        <f t="shared" si="8"/>
        <v xml:space="preserve">  </v>
      </c>
      <c r="H151" s="58" t="str">
        <f t="shared" si="7"/>
        <v xml:space="preserve">  </v>
      </c>
      <c r="K151" s="2"/>
    </row>
    <row r="152" spans="2:11" x14ac:dyDescent="0.25">
      <c r="B152" s="52"/>
      <c r="C152" s="74">
        <v>43780</v>
      </c>
      <c r="D152" s="71" t="s">
        <v>4</v>
      </c>
      <c r="E152" s="72">
        <v>1.8599999999999998E-2</v>
      </c>
      <c r="F152" s="57">
        <f t="shared" si="9"/>
        <v>11</v>
      </c>
      <c r="G152" s="57" t="str">
        <f t="shared" si="8"/>
        <v xml:space="preserve">  </v>
      </c>
      <c r="H152" s="58" t="str">
        <f t="shared" si="7"/>
        <v xml:space="preserve">  </v>
      </c>
      <c r="K152" s="2"/>
    </row>
    <row r="153" spans="2:11" x14ac:dyDescent="0.25">
      <c r="B153" s="52"/>
      <c r="C153" s="73">
        <v>36861</v>
      </c>
      <c r="D153" s="71" t="s">
        <v>4</v>
      </c>
      <c r="E153" s="72">
        <v>1.8599999999999998E-2</v>
      </c>
      <c r="F153" s="57">
        <f t="shared" si="9"/>
        <v>12</v>
      </c>
      <c r="G153" s="57">
        <f t="shared" si="8"/>
        <v>1.8599999999999998E-2</v>
      </c>
      <c r="H153" s="58">
        <f t="shared" si="7"/>
        <v>12</v>
      </c>
      <c r="K153" s="2"/>
    </row>
    <row r="154" spans="2:11" x14ac:dyDescent="0.25">
      <c r="B154" s="52"/>
      <c r="C154" s="74">
        <v>43800</v>
      </c>
      <c r="D154" s="71" t="s">
        <v>4</v>
      </c>
      <c r="E154" s="72">
        <v>1.8599999999999998E-2</v>
      </c>
      <c r="F154" s="57">
        <f t="shared" si="9"/>
        <v>1</v>
      </c>
      <c r="G154" s="57" t="str">
        <f t="shared" si="8"/>
        <v xml:space="preserve">  </v>
      </c>
      <c r="H154" s="58" t="str">
        <f t="shared" si="7"/>
        <v xml:space="preserve">  </v>
      </c>
      <c r="K154" s="2"/>
    </row>
    <row r="155" spans="2:11" x14ac:dyDescent="0.25">
      <c r="B155" s="52"/>
      <c r="C155" s="74">
        <v>43801</v>
      </c>
      <c r="D155" s="71" t="s">
        <v>4</v>
      </c>
      <c r="E155" s="72">
        <v>1.8700000000000001E-2</v>
      </c>
      <c r="F155" s="57">
        <f t="shared" si="9"/>
        <v>2</v>
      </c>
      <c r="G155" s="57" t="str">
        <f t="shared" si="8"/>
        <v xml:space="preserve">  </v>
      </c>
      <c r="H155" s="58" t="str">
        <f t="shared" si="7"/>
        <v xml:space="preserve">  </v>
      </c>
      <c r="K155" s="2"/>
    </row>
    <row r="156" spans="2:11" x14ac:dyDescent="0.25">
      <c r="B156" s="52"/>
      <c r="C156" s="74">
        <v>43802</v>
      </c>
      <c r="D156" s="71" t="s">
        <v>4</v>
      </c>
      <c r="E156" s="72">
        <v>1.8700000000000001E-2</v>
      </c>
      <c r="F156" s="57">
        <f t="shared" si="9"/>
        <v>3</v>
      </c>
      <c r="G156" s="57" t="str">
        <f t="shared" si="8"/>
        <v xml:space="preserve">  </v>
      </c>
      <c r="H156" s="58" t="str">
        <f t="shared" si="7"/>
        <v xml:space="preserve">  </v>
      </c>
      <c r="K156" s="2"/>
    </row>
    <row r="157" spans="2:11" x14ac:dyDescent="0.25">
      <c r="B157" s="52"/>
      <c r="C157" s="74">
        <v>43803</v>
      </c>
      <c r="D157" s="71" t="s">
        <v>4</v>
      </c>
      <c r="E157" s="72">
        <v>1.8700000000000001E-2</v>
      </c>
      <c r="F157" s="57">
        <f t="shared" si="9"/>
        <v>4</v>
      </c>
      <c r="G157" s="57" t="str">
        <f t="shared" si="8"/>
        <v xml:space="preserve">  </v>
      </c>
      <c r="H157" s="58" t="str">
        <f t="shared" si="7"/>
        <v xml:space="preserve">  </v>
      </c>
      <c r="K157" s="2"/>
    </row>
    <row r="158" spans="2:11" x14ac:dyDescent="0.25">
      <c r="B158" s="52"/>
      <c r="C158" s="74">
        <v>43804</v>
      </c>
      <c r="D158" s="71" t="s">
        <v>4</v>
      </c>
      <c r="E158" s="72">
        <v>1.8700000000000001E-2</v>
      </c>
      <c r="F158" s="57">
        <f t="shared" si="9"/>
        <v>5</v>
      </c>
      <c r="G158" s="57" t="str">
        <f t="shared" si="8"/>
        <v xml:space="preserve">  </v>
      </c>
      <c r="H158" s="58" t="str">
        <f t="shared" si="7"/>
        <v xml:space="preserve">  </v>
      </c>
      <c r="K158" s="2"/>
    </row>
    <row r="159" spans="2:11" x14ac:dyDescent="0.25">
      <c r="B159" s="52"/>
      <c r="C159" s="74">
        <v>43805</v>
      </c>
      <c r="D159" s="71" t="s">
        <v>4</v>
      </c>
      <c r="E159" s="72">
        <v>1.8800000000000001E-2</v>
      </c>
      <c r="F159" s="57">
        <f t="shared" si="9"/>
        <v>6</v>
      </c>
      <c r="G159" s="57" t="str">
        <f t="shared" si="8"/>
        <v xml:space="preserve">  </v>
      </c>
      <c r="H159" s="58" t="str">
        <f t="shared" si="7"/>
        <v xml:space="preserve">  </v>
      </c>
      <c r="K159" s="2"/>
    </row>
    <row r="160" spans="2:11" x14ac:dyDescent="0.25">
      <c r="B160" s="52"/>
      <c r="C160" s="74">
        <v>43806</v>
      </c>
      <c r="D160" s="71" t="s">
        <v>4</v>
      </c>
      <c r="E160" s="72">
        <v>1.8800000000000001E-2</v>
      </c>
      <c r="F160" s="57">
        <f t="shared" si="9"/>
        <v>7</v>
      </c>
      <c r="G160" s="57" t="str">
        <f t="shared" si="8"/>
        <v xml:space="preserve">  </v>
      </c>
      <c r="H160" s="58" t="str">
        <f t="shared" si="7"/>
        <v xml:space="preserve">  </v>
      </c>
      <c r="K160" s="2"/>
    </row>
    <row r="161" spans="2:11" x14ac:dyDescent="0.25">
      <c r="B161" s="52"/>
      <c r="C161" s="74">
        <v>43807</v>
      </c>
      <c r="D161" s="71" t="s">
        <v>4</v>
      </c>
      <c r="E161" s="72">
        <v>1.8800000000000001E-2</v>
      </c>
      <c r="F161" s="57">
        <f t="shared" si="9"/>
        <v>8</v>
      </c>
      <c r="G161" s="57" t="str">
        <f t="shared" si="8"/>
        <v xml:space="preserve">  </v>
      </c>
      <c r="H161" s="58" t="str">
        <f t="shared" si="7"/>
        <v xml:space="preserve">  </v>
      </c>
      <c r="K161" s="2"/>
    </row>
    <row r="162" spans="2:11" x14ac:dyDescent="0.25">
      <c r="B162" s="52"/>
      <c r="C162" s="74">
        <v>43808</v>
      </c>
      <c r="D162" s="71" t="s">
        <v>4</v>
      </c>
      <c r="E162" s="72">
        <v>1.8800000000000001E-2</v>
      </c>
      <c r="F162" s="57">
        <f t="shared" si="9"/>
        <v>9</v>
      </c>
      <c r="G162" s="57" t="str">
        <f t="shared" si="8"/>
        <v xml:space="preserve">  </v>
      </c>
      <c r="H162" s="58" t="str">
        <f t="shared" ref="H162:H225" si="10">IF(F162=12,1+H150,"  ")</f>
        <v xml:space="preserve">  </v>
      </c>
      <c r="K162" s="2"/>
    </row>
    <row r="163" spans="2:11" x14ac:dyDescent="0.25">
      <c r="B163" s="52"/>
      <c r="C163" s="74">
        <v>43809</v>
      </c>
      <c r="D163" s="71" t="s">
        <v>4</v>
      </c>
      <c r="E163" s="72">
        <v>1.89E-2</v>
      </c>
      <c r="F163" s="57">
        <f t="shared" si="9"/>
        <v>10</v>
      </c>
      <c r="G163" s="57" t="str">
        <f t="shared" si="8"/>
        <v xml:space="preserve">  </v>
      </c>
      <c r="H163" s="58" t="str">
        <f t="shared" si="10"/>
        <v xml:space="preserve">  </v>
      </c>
      <c r="K163" s="2"/>
    </row>
    <row r="164" spans="2:11" x14ac:dyDescent="0.25">
      <c r="B164" s="52"/>
      <c r="C164" s="74">
        <v>43810</v>
      </c>
      <c r="D164" s="71" t="s">
        <v>4</v>
      </c>
      <c r="E164" s="72">
        <v>1.89E-2</v>
      </c>
      <c r="F164" s="57">
        <f t="shared" si="9"/>
        <v>11</v>
      </c>
      <c r="G164" s="57" t="str">
        <f t="shared" si="8"/>
        <v xml:space="preserve">  </v>
      </c>
      <c r="H164" s="58" t="str">
        <f t="shared" si="10"/>
        <v xml:space="preserve">  </v>
      </c>
      <c r="K164" s="2"/>
    </row>
    <row r="165" spans="2:11" x14ac:dyDescent="0.25">
      <c r="B165" s="52"/>
      <c r="C165" s="70" t="s">
        <v>16</v>
      </c>
      <c r="D165" s="71" t="s">
        <v>4</v>
      </c>
      <c r="E165" s="72">
        <v>1.89E-2</v>
      </c>
      <c r="F165" s="57">
        <f t="shared" si="9"/>
        <v>12</v>
      </c>
      <c r="G165" s="57">
        <f t="shared" si="8"/>
        <v>1.89E-2</v>
      </c>
      <c r="H165" s="58">
        <f t="shared" si="10"/>
        <v>13</v>
      </c>
      <c r="K165" s="2"/>
    </row>
    <row r="166" spans="2:11" x14ac:dyDescent="0.25">
      <c r="B166" s="52"/>
      <c r="C166" s="70" t="s">
        <v>17</v>
      </c>
      <c r="D166" s="71" t="s">
        <v>4</v>
      </c>
      <c r="E166" s="72">
        <v>1.89E-2</v>
      </c>
      <c r="F166" s="57">
        <f t="shared" si="9"/>
        <v>1</v>
      </c>
      <c r="G166" s="57" t="str">
        <f t="shared" si="8"/>
        <v xml:space="preserve">  </v>
      </c>
      <c r="H166" s="58" t="str">
        <f t="shared" si="10"/>
        <v xml:space="preserve">  </v>
      </c>
      <c r="K166" s="2"/>
    </row>
    <row r="167" spans="2:11" x14ac:dyDescent="0.25">
      <c r="B167" s="52"/>
      <c r="C167" s="70" t="s">
        <v>18</v>
      </c>
      <c r="D167" s="71" t="s">
        <v>4</v>
      </c>
      <c r="E167" s="72">
        <v>1.9E-2</v>
      </c>
      <c r="F167" s="57">
        <f t="shared" si="9"/>
        <v>2</v>
      </c>
      <c r="G167" s="57" t="str">
        <f t="shared" si="8"/>
        <v xml:space="preserve">  </v>
      </c>
      <c r="H167" s="58" t="str">
        <f t="shared" si="10"/>
        <v xml:space="preserve">  </v>
      </c>
      <c r="K167" s="2"/>
    </row>
    <row r="168" spans="2:11" x14ac:dyDescent="0.25">
      <c r="B168" s="52"/>
      <c r="C168" s="70" t="s">
        <v>19</v>
      </c>
      <c r="D168" s="71" t="s">
        <v>4</v>
      </c>
      <c r="E168" s="72">
        <v>1.9E-2</v>
      </c>
      <c r="F168" s="57">
        <f t="shared" si="9"/>
        <v>3</v>
      </c>
      <c r="G168" s="57" t="str">
        <f t="shared" si="8"/>
        <v xml:space="preserve">  </v>
      </c>
      <c r="H168" s="58" t="str">
        <f t="shared" si="10"/>
        <v xml:space="preserve">  </v>
      </c>
      <c r="K168" s="2"/>
    </row>
    <row r="169" spans="2:11" x14ac:dyDescent="0.25">
      <c r="B169" s="52"/>
      <c r="C169" s="70" t="s">
        <v>20</v>
      </c>
      <c r="D169" s="71" t="s">
        <v>4</v>
      </c>
      <c r="E169" s="72">
        <v>1.9E-2</v>
      </c>
      <c r="F169" s="57">
        <f t="shared" si="9"/>
        <v>4</v>
      </c>
      <c r="G169" s="57" t="str">
        <f t="shared" si="8"/>
        <v xml:space="preserve">  </v>
      </c>
      <c r="H169" s="58" t="str">
        <f t="shared" si="10"/>
        <v xml:space="preserve">  </v>
      </c>
      <c r="K169" s="2"/>
    </row>
    <row r="170" spans="2:11" x14ac:dyDescent="0.25">
      <c r="B170" s="52"/>
      <c r="C170" s="70" t="s">
        <v>21</v>
      </c>
      <c r="D170" s="71" t="s">
        <v>4</v>
      </c>
      <c r="E170" s="72">
        <v>1.9E-2</v>
      </c>
      <c r="F170" s="57">
        <f t="shared" si="9"/>
        <v>5</v>
      </c>
      <c r="G170" s="57" t="str">
        <f t="shared" si="8"/>
        <v xml:space="preserve">  </v>
      </c>
      <c r="H170" s="58" t="str">
        <f t="shared" si="10"/>
        <v xml:space="preserve">  </v>
      </c>
      <c r="K170" s="2"/>
    </row>
    <row r="171" spans="2:11" x14ac:dyDescent="0.25">
      <c r="B171" s="52"/>
      <c r="C171" s="70" t="s">
        <v>22</v>
      </c>
      <c r="D171" s="71" t="s">
        <v>4</v>
      </c>
      <c r="E171" s="72">
        <v>1.9099999999999999E-2</v>
      </c>
      <c r="F171" s="57">
        <f t="shared" si="9"/>
        <v>6</v>
      </c>
      <c r="G171" s="57" t="str">
        <f t="shared" si="8"/>
        <v xml:space="preserve">  </v>
      </c>
      <c r="H171" s="58" t="str">
        <f t="shared" si="10"/>
        <v xml:space="preserve">  </v>
      </c>
      <c r="K171" s="2"/>
    </row>
    <row r="172" spans="2:11" x14ac:dyDescent="0.25">
      <c r="B172" s="52"/>
      <c r="C172" s="70" t="s">
        <v>23</v>
      </c>
      <c r="D172" s="71" t="s">
        <v>4</v>
      </c>
      <c r="E172" s="72">
        <v>1.9099999999999999E-2</v>
      </c>
      <c r="F172" s="57">
        <f t="shared" si="9"/>
        <v>7</v>
      </c>
      <c r="G172" s="57" t="str">
        <f t="shared" si="8"/>
        <v xml:space="preserve">  </v>
      </c>
      <c r="H172" s="58" t="str">
        <f t="shared" si="10"/>
        <v xml:space="preserve">  </v>
      </c>
      <c r="K172" s="2"/>
    </row>
    <row r="173" spans="2:11" x14ac:dyDescent="0.25">
      <c r="B173" s="52"/>
      <c r="C173" s="70" t="s">
        <v>24</v>
      </c>
      <c r="D173" s="71" t="s">
        <v>4</v>
      </c>
      <c r="E173" s="72">
        <v>1.9099999999999999E-2</v>
      </c>
      <c r="F173" s="57">
        <f t="shared" si="9"/>
        <v>8</v>
      </c>
      <c r="G173" s="57" t="str">
        <f t="shared" si="8"/>
        <v xml:space="preserve">  </v>
      </c>
      <c r="H173" s="58" t="str">
        <f t="shared" si="10"/>
        <v xml:space="preserve">  </v>
      </c>
      <c r="K173" s="2"/>
    </row>
    <row r="174" spans="2:11" x14ac:dyDescent="0.25">
      <c r="B174" s="52"/>
      <c r="C174" s="70" t="s">
        <v>25</v>
      </c>
      <c r="D174" s="71" t="s">
        <v>4</v>
      </c>
      <c r="E174" s="72">
        <v>1.9099999999999999E-2</v>
      </c>
      <c r="F174" s="57">
        <f t="shared" si="9"/>
        <v>9</v>
      </c>
      <c r="G174" s="57" t="str">
        <f t="shared" si="8"/>
        <v xml:space="preserve">  </v>
      </c>
      <c r="H174" s="58" t="str">
        <f t="shared" si="10"/>
        <v xml:space="preserve">  </v>
      </c>
      <c r="K174" s="2"/>
    </row>
    <row r="175" spans="2:11" x14ac:dyDescent="0.25">
      <c r="B175" s="52"/>
      <c r="C175" s="70" t="s">
        <v>26</v>
      </c>
      <c r="D175" s="71" t="s">
        <v>4</v>
      </c>
      <c r="E175" s="72">
        <v>1.9199999999999998E-2</v>
      </c>
      <c r="F175" s="57">
        <f t="shared" si="9"/>
        <v>10</v>
      </c>
      <c r="G175" s="57" t="str">
        <f t="shared" si="8"/>
        <v xml:space="preserve">  </v>
      </c>
      <c r="H175" s="58" t="str">
        <f t="shared" si="10"/>
        <v xml:space="preserve">  </v>
      </c>
      <c r="K175" s="2"/>
    </row>
    <row r="176" spans="2:11" x14ac:dyDescent="0.25">
      <c r="B176" s="52"/>
      <c r="C176" s="70" t="s">
        <v>27</v>
      </c>
      <c r="D176" s="71" t="s">
        <v>4</v>
      </c>
      <c r="E176" s="72">
        <v>1.9199999999999998E-2</v>
      </c>
      <c r="F176" s="57">
        <f t="shared" si="9"/>
        <v>11</v>
      </c>
      <c r="G176" s="57" t="str">
        <f t="shared" si="8"/>
        <v xml:space="preserve">  </v>
      </c>
      <c r="H176" s="58" t="str">
        <f t="shared" si="10"/>
        <v xml:space="preserve">  </v>
      </c>
      <c r="K176" s="2"/>
    </row>
    <row r="177" spans="2:11" x14ac:dyDescent="0.25">
      <c r="B177" s="52"/>
      <c r="C177" s="70" t="s">
        <v>28</v>
      </c>
      <c r="D177" s="71" t="s">
        <v>4</v>
      </c>
      <c r="E177" s="72">
        <v>1.9199999999999998E-2</v>
      </c>
      <c r="F177" s="57">
        <f t="shared" si="9"/>
        <v>12</v>
      </c>
      <c r="G177" s="57">
        <f t="shared" si="8"/>
        <v>1.9199999999999998E-2</v>
      </c>
      <c r="H177" s="58">
        <f t="shared" si="10"/>
        <v>14</v>
      </c>
      <c r="K177" s="2"/>
    </row>
    <row r="178" spans="2:11" x14ac:dyDescent="0.25">
      <c r="B178" s="52"/>
      <c r="C178" s="70" t="s">
        <v>29</v>
      </c>
      <c r="D178" s="71" t="s">
        <v>4</v>
      </c>
      <c r="E178" s="72">
        <v>1.9199999999999998E-2</v>
      </c>
      <c r="F178" s="57">
        <f t="shared" si="9"/>
        <v>1</v>
      </c>
      <c r="G178" s="57" t="str">
        <f t="shared" si="8"/>
        <v xml:space="preserve">  </v>
      </c>
      <c r="H178" s="58" t="str">
        <f t="shared" si="10"/>
        <v xml:space="preserve">  </v>
      </c>
      <c r="K178" s="2"/>
    </row>
    <row r="179" spans="2:11" x14ac:dyDescent="0.25">
      <c r="B179" s="52"/>
      <c r="C179" s="70" t="s">
        <v>30</v>
      </c>
      <c r="D179" s="71" t="s">
        <v>4</v>
      </c>
      <c r="E179" s="72">
        <v>1.9300000000000001E-2</v>
      </c>
      <c r="F179" s="57">
        <f t="shared" si="9"/>
        <v>2</v>
      </c>
      <c r="G179" s="57" t="str">
        <f t="shared" si="8"/>
        <v xml:space="preserve">  </v>
      </c>
      <c r="H179" s="58" t="str">
        <f t="shared" si="10"/>
        <v xml:space="preserve">  </v>
      </c>
      <c r="K179" s="2"/>
    </row>
    <row r="180" spans="2:11" x14ac:dyDescent="0.25">
      <c r="B180" s="52"/>
      <c r="C180" s="70" t="s">
        <v>31</v>
      </c>
      <c r="D180" s="71" t="s">
        <v>4</v>
      </c>
      <c r="E180" s="72">
        <v>1.9300000000000001E-2</v>
      </c>
      <c r="F180" s="57">
        <f t="shared" si="9"/>
        <v>3</v>
      </c>
      <c r="G180" s="57" t="str">
        <f t="shared" si="8"/>
        <v xml:space="preserve">  </v>
      </c>
      <c r="H180" s="58" t="str">
        <f t="shared" si="10"/>
        <v xml:space="preserve">  </v>
      </c>
      <c r="K180" s="2"/>
    </row>
    <row r="181" spans="2:11" x14ac:dyDescent="0.25">
      <c r="B181" s="52"/>
      <c r="C181" s="70" t="s">
        <v>32</v>
      </c>
      <c r="D181" s="71" t="s">
        <v>4</v>
      </c>
      <c r="E181" s="72">
        <v>1.9300000000000001E-2</v>
      </c>
      <c r="F181" s="57">
        <f t="shared" si="9"/>
        <v>4</v>
      </c>
      <c r="G181" s="57" t="str">
        <f t="shared" si="8"/>
        <v xml:space="preserve">  </v>
      </c>
      <c r="H181" s="58" t="str">
        <f t="shared" si="10"/>
        <v xml:space="preserve">  </v>
      </c>
      <c r="K181" s="2"/>
    </row>
    <row r="182" spans="2:11" x14ac:dyDescent="0.25">
      <c r="B182" s="52"/>
      <c r="C182" s="70" t="s">
        <v>33</v>
      </c>
      <c r="D182" s="71" t="s">
        <v>4</v>
      </c>
      <c r="E182" s="72">
        <v>1.9300000000000001E-2</v>
      </c>
      <c r="F182" s="57">
        <f t="shared" si="9"/>
        <v>5</v>
      </c>
      <c r="G182" s="57" t="str">
        <f t="shared" si="8"/>
        <v xml:space="preserve">  </v>
      </c>
      <c r="H182" s="58" t="str">
        <f t="shared" si="10"/>
        <v xml:space="preserve">  </v>
      </c>
      <c r="K182" s="2"/>
    </row>
    <row r="183" spans="2:11" x14ac:dyDescent="0.25">
      <c r="B183" s="52"/>
      <c r="C183" s="70" t="s">
        <v>34</v>
      </c>
      <c r="D183" s="71" t="s">
        <v>4</v>
      </c>
      <c r="E183" s="72">
        <v>1.9400000000000001E-2</v>
      </c>
      <c r="F183" s="57">
        <f t="shared" si="9"/>
        <v>6</v>
      </c>
      <c r="G183" s="57" t="str">
        <f t="shared" si="8"/>
        <v xml:space="preserve">  </v>
      </c>
      <c r="H183" s="58" t="str">
        <f t="shared" si="10"/>
        <v xml:space="preserve">  </v>
      </c>
      <c r="K183" s="2"/>
    </row>
    <row r="184" spans="2:11" x14ac:dyDescent="0.25">
      <c r="B184" s="52"/>
      <c r="C184" s="70" t="s">
        <v>35</v>
      </c>
      <c r="D184" s="71" t="s">
        <v>4</v>
      </c>
      <c r="E184" s="72">
        <v>1.9400000000000001E-2</v>
      </c>
      <c r="F184" s="57">
        <f t="shared" si="9"/>
        <v>7</v>
      </c>
      <c r="G184" s="57" t="str">
        <f t="shared" si="8"/>
        <v xml:space="preserve">  </v>
      </c>
      <c r="H184" s="58" t="str">
        <f t="shared" si="10"/>
        <v xml:space="preserve">  </v>
      </c>
      <c r="K184" s="2"/>
    </row>
    <row r="185" spans="2:11" x14ac:dyDescent="0.25">
      <c r="B185" s="52"/>
      <c r="C185" s="70" t="s">
        <v>36</v>
      </c>
      <c r="D185" s="71" t="s">
        <v>4</v>
      </c>
      <c r="E185" s="72">
        <v>1.9400000000000001E-2</v>
      </c>
      <c r="F185" s="57">
        <f t="shared" si="9"/>
        <v>8</v>
      </c>
      <c r="G185" s="57" t="str">
        <f t="shared" si="8"/>
        <v xml:space="preserve">  </v>
      </c>
      <c r="H185" s="58" t="str">
        <f t="shared" si="10"/>
        <v xml:space="preserve">  </v>
      </c>
      <c r="K185" s="2"/>
    </row>
    <row r="186" spans="2:11" x14ac:dyDescent="0.25">
      <c r="B186" s="52"/>
      <c r="C186" s="70" t="s">
        <v>37</v>
      </c>
      <c r="D186" s="71" t="s">
        <v>4</v>
      </c>
      <c r="E186" s="72">
        <v>1.9400000000000001E-2</v>
      </c>
      <c r="F186" s="57">
        <f t="shared" si="9"/>
        <v>9</v>
      </c>
      <c r="G186" s="57" t="str">
        <f t="shared" si="8"/>
        <v xml:space="preserve">  </v>
      </c>
      <c r="H186" s="58" t="str">
        <f t="shared" si="10"/>
        <v xml:space="preserve">  </v>
      </c>
      <c r="K186" s="2"/>
    </row>
    <row r="187" spans="2:11" x14ac:dyDescent="0.25">
      <c r="B187" s="52"/>
      <c r="C187" s="70" t="s">
        <v>38</v>
      </c>
      <c r="D187" s="71" t="s">
        <v>4</v>
      </c>
      <c r="E187" s="72">
        <v>1.95E-2</v>
      </c>
      <c r="F187" s="57">
        <f t="shared" si="9"/>
        <v>10</v>
      </c>
      <c r="G187" s="57" t="str">
        <f t="shared" si="8"/>
        <v xml:space="preserve">  </v>
      </c>
      <c r="H187" s="58" t="str">
        <f t="shared" si="10"/>
        <v xml:space="preserve">  </v>
      </c>
      <c r="K187" s="2"/>
    </row>
    <row r="188" spans="2:11" x14ac:dyDescent="0.25">
      <c r="B188" s="52"/>
      <c r="C188" s="70" t="s">
        <v>39</v>
      </c>
      <c r="D188" s="71" t="s">
        <v>4</v>
      </c>
      <c r="E188" s="72">
        <v>1.95E-2</v>
      </c>
      <c r="F188" s="57">
        <f t="shared" si="9"/>
        <v>11</v>
      </c>
      <c r="G188" s="57" t="str">
        <f t="shared" si="8"/>
        <v xml:space="preserve">  </v>
      </c>
      <c r="H188" s="58" t="str">
        <f t="shared" si="10"/>
        <v xml:space="preserve">  </v>
      </c>
      <c r="K188" s="2"/>
    </row>
    <row r="189" spans="2:11" x14ac:dyDescent="0.25">
      <c r="B189" s="52"/>
      <c r="C189" s="70" t="s">
        <v>40</v>
      </c>
      <c r="D189" s="71" t="s">
        <v>4</v>
      </c>
      <c r="E189" s="72">
        <v>1.95E-2</v>
      </c>
      <c r="F189" s="57">
        <f t="shared" si="9"/>
        <v>12</v>
      </c>
      <c r="G189" s="57">
        <f t="shared" si="8"/>
        <v>1.95E-2</v>
      </c>
      <c r="H189" s="58">
        <f t="shared" si="10"/>
        <v>15</v>
      </c>
      <c r="K189" s="2"/>
    </row>
    <row r="190" spans="2:11" x14ac:dyDescent="0.25">
      <c r="B190" s="52"/>
      <c r="C190" s="70" t="s">
        <v>41</v>
      </c>
      <c r="D190" s="71" t="s">
        <v>4</v>
      </c>
      <c r="E190" s="72">
        <v>1.95E-2</v>
      </c>
      <c r="F190" s="57">
        <f t="shared" si="9"/>
        <v>1</v>
      </c>
      <c r="G190" s="57" t="str">
        <f t="shared" si="8"/>
        <v xml:space="preserve">  </v>
      </c>
      <c r="H190" s="58" t="str">
        <f t="shared" si="10"/>
        <v xml:space="preserve">  </v>
      </c>
      <c r="K190" s="2"/>
    </row>
    <row r="191" spans="2:11" x14ac:dyDescent="0.25">
      <c r="B191" s="52"/>
      <c r="C191" s="70" t="s">
        <v>42</v>
      </c>
      <c r="D191" s="71" t="s">
        <v>4</v>
      </c>
      <c r="E191" s="72">
        <v>1.9599999999999999E-2</v>
      </c>
      <c r="F191" s="57">
        <f t="shared" si="9"/>
        <v>2</v>
      </c>
      <c r="G191" s="57" t="str">
        <f t="shared" si="8"/>
        <v xml:space="preserve">  </v>
      </c>
      <c r="H191" s="58" t="str">
        <f t="shared" si="10"/>
        <v xml:space="preserve">  </v>
      </c>
      <c r="K191" s="2"/>
    </row>
    <row r="192" spans="2:11" x14ac:dyDescent="0.25">
      <c r="B192" s="52"/>
      <c r="C192" s="70" t="s">
        <v>43</v>
      </c>
      <c r="D192" s="71" t="s">
        <v>4</v>
      </c>
      <c r="E192" s="72">
        <v>1.9599999999999999E-2</v>
      </c>
      <c r="F192" s="57">
        <f t="shared" si="9"/>
        <v>3</v>
      </c>
      <c r="G192" s="57" t="str">
        <f t="shared" si="8"/>
        <v xml:space="preserve">  </v>
      </c>
      <c r="H192" s="58" t="str">
        <f t="shared" si="10"/>
        <v xml:space="preserve">  </v>
      </c>
      <c r="K192" s="2"/>
    </row>
    <row r="193" spans="2:11" x14ac:dyDescent="0.25">
      <c r="B193" s="52"/>
      <c r="C193" s="70" t="s">
        <v>44</v>
      </c>
      <c r="D193" s="71" t="s">
        <v>4</v>
      </c>
      <c r="E193" s="72">
        <v>1.9599999999999999E-2</v>
      </c>
      <c r="F193" s="57">
        <f t="shared" si="9"/>
        <v>4</v>
      </c>
      <c r="G193" s="57" t="str">
        <f t="shared" si="8"/>
        <v xml:space="preserve">  </v>
      </c>
      <c r="H193" s="58" t="str">
        <f t="shared" si="10"/>
        <v xml:space="preserve">  </v>
      </c>
      <c r="K193" s="2"/>
    </row>
    <row r="194" spans="2:11" x14ac:dyDescent="0.25">
      <c r="B194" s="52"/>
      <c r="C194" s="70" t="s">
        <v>45</v>
      </c>
      <c r="D194" s="71" t="s">
        <v>4</v>
      </c>
      <c r="E194" s="72">
        <v>1.9599999999999999E-2</v>
      </c>
      <c r="F194" s="57">
        <f t="shared" si="9"/>
        <v>5</v>
      </c>
      <c r="G194" s="57" t="str">
        <f t="shared" si="8"/>
        <v xml:space="preserve">  </v>
      </c>
      <c r="H194" s="58" t="str">
        <f t="shared" si="10"/>
        <v xml:space="preserve">  </v>
      </c>
      <c r="K194" s="2"/>
    </row>
    <row r="195" spans="2:11" x14ac:dyDescent="0.25">
      <c r="B195" s="52"/>
      <c r="C195" s="70" t="s">
        <v>46</v>
      </c>
      <c r="D195" s="71" t="s">
        <v>4</v>
      </c>
      <c r="E195" s="72">
        <v>1.9699999999999999E-2</v>
      </c>
      <c r="F195" s="57">
        <f t="shared" si="9"/>
        <v>6</v>
      </c>
      <c r="G195" s="57" t="str">
        <f t="shared" si="8"/>
        <v xml:space="preserve">  </v>
      </c>
      <c r="H195" s="58" t="str">
        <f t="shared" si="10"/>
        <v xml:space="preserve">  </v>
      </c>
      <c r="K195" s="2"/>
    </row>
    <row r="196" spans="2:11" x14ac:dyDescent="0.25">
      <c r="B196" s="52"/>
      <c r="C196" s="70" t="s">
        <v>47</v>
      </c>
      <c r="D196" s="71" t="s">
        <v>4</v>
      </c>
      <c r="E196" s="72">
        <v>1.9699999999999999E-2</v>
      </c>
      <c r="F196" s="57">
        <f t="shared" si="9"/>
        <v>7</v>
      </c>
      <c r="G196" s="57" t="str">
        <f t="shared" si="8"/>
        <v xml:space="preserve">  </v>
      </c>
      <c r="H196" s="58" t="str">
        <f t="shared" si="10"/>
        <v xml:space="preserve">  </v>
      </c>
      <c r="K196" s="2"/>
    </row>
    <row r="197" spans="2:11" x14ac:dyDescent="0.25">
      <c r="B197" s="52"/>
      <c r="C197" s="70" t="s">
        <v>48</v>
      </c>
      <c r="D197" s="71" t="s">
        <v>4</v>
      </c>
      <c r="E197" s="72">
        <v>1.9699999999999999E-2</v>
      </c>
      <c r="F197" s="57">
        <f t="shared" si="9"/>
        <v>8</v>
      </c>
      <c r="G197" s="57" t="str">
        <f t="shared" si="8"/>
        <v xml:space="preserve">  </v>
      </c>
      <c r="H197" s="58" t="str">
        <f t="shared" si="10"/>
        <v xml:space="preserve">  </v>
      </c>
      <c r="K197" s="2"/>
    </row>
    <row r="198" spans="2:11" x14ac:dyDescent="0.25">
      <c r="B198" s="52"/>
      <c r="C198" s="70" t="s">
        <v>49</v>
      </c>
      <c r="D198" s="71" t="s">
        <v>4</v>
      </c>
      <c r="E198" s="72">
        <v>1.9699999999999999E-2</v>
      </c>
      <c r="F198" s="57">
        <f t="shared" si="9"/>
        <v>9</v>
      </c>
      <c r="G198" s="57" t="str">
        <f t="shared" si="8"/>
        <v xml:space="preserve">  </v>
      </c>
      <c r="H198" s="58" t="str">
        <f t="shared" si="10"/>
        <v xml:space="preserve">  </v>
      </c>
      <c r="K198" s="2"/>
    </row>
    <row r="199" spans="2:11" x14ac:dyDescent="0.25">
      <c r="B199" s="52"/>
      <c r="C199" s="70" t="s">
        <v>50</v>
      </c>
      <c r="D199" s="71" t="s">
        <v>4</v>
      </c>
      <c r="E199" s="72">
        <v>1.9800000000000002E-2</v>
      </c>
      <c r="F199" s="57">
        <f t="shared" si="9"/>
        <v>10</v>
      </c>
      <c r="G199" s="57" t="str">
        <f t="shared" si="8"/>
        <v xml:space="preserve">  </v>
      </c>
      <c r="H199" s="58" t="str">
        <f t="shared" si="10"/>
        <v xml:space="preserve">  </v>
      </c>
      <c r="K199" s="2"/>
    </row>
    <row r="200" spans="2:11" x14ac:dyDescent="0.25">
      <c r="B200" s="52"/>
      <c r="C200" s="70" t="s">
        <v>51</v>
      </c>
      <c r="D200" s="71" t="s">
        <v>4</v>
      </c>
      <c r="E200" s="72">
        <v>1.9800000000000002E-2</v>
      </c>
      <c r="F200" s="57">
        <f t="shared" si="9"/>
        <v>11</v>
      </c>
      <c r="G200" s="57" t="str">
        <f t="shared" si="8"/>
        <v xml:space="preserve">  </v>
      </c>
      <c r="H200" s="58" t="str">
        <f t="shared" si="10"/>
        <v xml:space="preserve">  </v>
      </c>
      <c r="K200" s="2"/>
    </row>
    <row r="201" spans="2:11" x14ac:dyDescent="0.25">
      <c r="B201" s="52"/>
      <c r="C201" s="70" t="s">
        <v>52</v>
      </c>
      <c r="D201" s="71" t="s">
        <v>4</v>
      </c>
      <c r="E201" s="72">
        <v>1.9800000000000002E-2</v>
      </c>
      <c r="F201" s="57">
        <f t="shared" si="9"/>
        <v>12</v>
      </c>
      <c r="G201" s="57">
        <f t="shared" si="8"/>
        <v>1.9800000000000002E-2</v>
      </c>
      <c r="H201" s="58">
        <f t="shared" si="10"/>
        <v>16</v>
      </c>
      <c r="K201" s="2"/>
    </row>
    <row r="202" spans="2:11" x14ac:dyDescent="0.25">
      <c r="B202" s="52"/>
      <c r="C202" s="70" t="s">
        <v>53</v>
      </c>
      <c r="D202" s="71" t="s">
        <v>4</v>
      </c>
      <c r="E202" s="72">
        <v>1.9900000000000001E-2</v>
      </c>
      <c r="F202" s="57">
        <f t="shared" si="9"/>
        <v>1</v>
      </c>
      <c r="G202" s="57" t="str">
        <f t="shared" si="8"/>
        <v xml:space="preserve">  </v>
      </c>
      <c r="H202" s="58" t="str">
        <f t="shared" si="10"/>
        <v xml:space="preserve">  </v>
      </c>
      <c r="K202" s="2"/>
    </row>
    <row r="203" spans="2:11" x14ac:dyDescent="0.25">
      <c r="B203" s="52"/>
      <c r="C203" s="70" t="s">
        <v>54</v>
      </c>
      <c r="D203" s="71" t="s">
        <v>4</v>
      </c>
      <c r="E203" s="72">
        <v>1.9900000000000001E-2</v>
      </c>
      <c r="F203" s="57">
        <f t="shared" si="9"/>
        <v>2</v>
      </c>
      <c r="G203" s="57" t="str">
        <f t="shared" ref="G203:G266" si="11">IF(F203=12,E203,"  ")</f>
        <v xml:space="preserve">  </v>
      </c>
      <c r="H203" s="58" t="str">
        <f t="shared" si="10"/>
        <v xml:space="preserve">  </v>
      </c>
      <c r="K203" s="2"/>
    </row>
    <row r="204" spans="2:11" x14ac:dyDescent="0.25">
      <c r="B204" s="52"/>
      <c r="C204" s="70" t="s">
        <v>55</v>
      </c>
      <c r="D204" s="71" t="s">
        <v>4</v>
      </c>
      <c r="E204" s="72">
        <v>1.9900000000000001E-2</v>
      </c>
      <c r="F204" s="57">
        <f t="shared" ref="F204:F267" si="12">IF(F203=12,1,F203+1)</f>
        <v>3</v>
      </c>
      <c r="G204" s="57" t="str">
        <f t="shared" si="11"/>
        <v xml:space="preserve">  </v>
      </c>
      <c r="H204" s="58" t="str">
        <f t="shared" si="10"/>
        <v xml:space="preserve">  </v>
      </c>
      <c r="K204" s="2"/>
    </row>
    <row r="205" spans="2:11" x14ac:dyDescent="0.25">
      <c r="B205" s="52"/>
      <c r="C205" s="70" t="s">
        <v>56</v>
      </c>
      <c r="D205" s="71" t="s">
        <v>4</v>
      </c>
      <c r="E205" s="72">
        <v>1.9900000000000001E-2</v>
      </c>
      <c r="F205" s="57">
        <f t="shared" si="12"/>
        <v>4</v>
      </c>
      <c r="G205" s="57" t="str">
        <f t="shared" si="11"/>
        <v xml:space="preserve">  </v>
      </c>
      <c r="H205" s="58" t="str">
        <f t="shared" si="10"/>
        <v xml:space="preserve">  </v>
      </c>
      <c r="K205" s="2"/>
    </row>
    <row r="206" spans="2:11" x14ac:dyDescent="0.25">
      <c r="B206" s="52"/>
      <c r="C206" s="70" t="s">
        <v>57</v>
      </c>
      <c r="D206" s="71" t="s">
        <v>4</v>
      </c>
      <c r="E206" s="72">
        <v>0.02</v>
      </c>
      <c r="F206" s="57">
        <f t="shared" si="12"/>
        <v>5</v>
      </c>
      <c r="G206" s="57" t="str">
        <f t="shared" si="11"/>
        <v xml:space="preserve">  </v>
      </c>
      <c r="H206" s="58" t="str">
        <f t="shared" si="10"/>
        <v xml:space="preserve">  </v>
      </c>
      <c r="K206" s="2"/>
    </row>
    <row r="207" spans="2:11" x14ac:dyDescent="0.25">
      <c r="B207" s="52"/>
      <c r="C207" s="70" t="s">
        <v>58</v>
      </c>
      <c r="D207" s="71" t="s">
        <v>4</v>
      </c>
      <c r="E207" s="72">
        <v>0.02</v>
      </c>
      <c r="F207" s="57">
        <f t="shared" si="12"/>
        <v>6</v>
      </c>
      <c r="G207" s="57" t="str">
        <f t="shared" si="11"/>
        <v xml:space="preserve">  </v>
      </c>
      <c r="H207" s="58" t="str">
        <f t="shared" si="10"/>
        <v xml:space="preserve">  </v>
      </c>
      <c r="K207" s="2"/>
    </row>
    <row r="208" spans="2:11" x14ac:dyDescent="0.25">
      <c r="B208" s="52"/>
      <c r="C208" s="70" t="s">
        <v>59</v>
      </c>
      <c r="D208" s="71" t="s">
        <v>4</v>
      </c>
      <c r="E208" s="72">
        <v>0.02</v>
      </c>
      <c r="F208" s="57">
        <f t="shared" si="12"/>
        <v>7</v>
      </c>
      <c r="G208" s="57" t="str">
        <f t="shared" si="11"/>
        <v xml:space="preserve">  </v>
      </c>
      <c r="H208" s="58" t="str">
        <f t="shared" si="10"/>
        <v xml:space="preserve">  </v>
      </c>
      <c r="K208" s="2"/>
    </row>
    <row r="209" spans="2:11" x14ac:dyDescent="0.25">
      <c r="B209" s="52"/>
      <c r="C209" s="70" t="s">
        <v>60</v>
      </c>
      <c r="D209" s="71" t="s">
        <v>4</v>
      </c>
      <c r="E209" s="72">
        <v>0.02</v>
      </c>
      <c r="F209" s="57">
        <f t="shared" si="12"/>
        <v>8</v>
      </c>
      <c r="G209" s="57" t="str">
        <f t="shared" si="11"/>
        <v xml:space="preserve">  </v>
      </c>
      <c r="H209" s="58" t="str">
        <f t="shared" si="10"/>
        <v xml:space="preserve">  </v>
      </c>
      <c r="K209" s="2"/>
    </row>
    <row r="210" spans="2:11" x14ac:dyDescent="0.25">
      <c r="B210" s="52"/>
      <c r="C210" s="70" t="s">
        <v>61</v>
      </c>
      <c r="D210" s="71" t="s">
        <v>4</v>
      </c>
      <c r="E210" s="72">
        <v>2.01E-2</v>
      </c>
      <c r="F210" s="57">
        <f t="shared" si="12"/>
        <v>9</v>
      </c>
      <c r="G210" s="57" t="str">
        <f t="shared" si="11"/>
        <v xml:space="preserve">  </v>
      </c>
      <c r="H210" s="58" t="str">
        <f t="shared" si="10"/>
        <v xml:space="preserve">  </v>
      </c>
      <c r="K210" s="2"/>
    </row>
    <row r="211" spans="2:11" x14ac:dyDescent="0.25">
      <c r="B211" s="52"/>
      <c r="C211" s="70" t="s">
        <v>62</v>
      </c>
      <c r="D211" s="71" t="s">
        <v>4</v>
      </c>
      <c r="E211" s="72">
        <v>2.01E-2</v>
      </c>
      <c r="F211" s="57">
        <f t="shared" si="12"/>
        <v>10</v>
      </c>
      <c r="G211" s="57" t="str">
        <f t="shared" si="11"/>
        <v xml:space="preserve">  </v>
      </c>
      <c r="H211" s="58" t="str">
        <f t="shared" si="10"/>
        <v xml:space="preserve">  </v>
      </c>
      <c r="K211" s="2"/>
    </row>
    <row r="212" spans="2:11" x14ac:dyDescent="0.25">
      <c r="B212" s="52"/>
      <c r="C212" s="70" t="s">
        <v>63</v>
      </c>
      <c r="D212" s="71" t="s">
        <v>4</v>
      </c>
      <c r="E212" s="72">
        <v>2.01E-2</v>
      </c>
      <c r="F212" s="57">
        <f t="shared" si="12"/>
        <v>11</v>
      </c>
      <c r="G212" s="57" t="str">
        <f t="shared" si="11"/>
        <v xml:space="preserve">  </v>
      </c>
      <c r="H212" s="58" t="str">
        <f t="shared" si="10"/>
        <v xml:space="preserve">  </v>
      </c>
      <c r="K212" s="2"/>
    </row>
    <row r="213" spans="2:11" x14ac:dyDescent="0.25">
      <c r="B213" s="52"/>
      <c r="C213" s="70" t="s">
        <v>64</v>
      </c>
      <c r="D213" s="71" t="s">
        <v>4</v>
      </c>
      <c r="E213" s="72">
        <v>2.01E-2</v>
      </c>
      <c r="F213" s="57">
        <f t="shared" si="12"/>
        <v>12</v>
      </c>
      <c r="G213" s="57">
        <f t="shared" si="11"/>
        <v>2.01E-2</v>
      </c>
      <c r="H213" s="58">
        <f t="shared" si="10"/>
        <v>17</v>
      </c>
      <c r="K213" s="2"/>
    </row>
    <row r="214" spans="2:11" x14ac:dyDescent="0.25">
      <c r="B214" s="52"/>
      <c r="C214" s="70" t="s">
        <v>65</v>
      </c>
      <c r="D214" s="71" t="s">
        <v>4</v>
      </c>
      <c r="E214" s="72">
        <v>2.0199999999999999E-2</v>
      </c>
      <c r="F214" s="57">
        <f t="shared" si="12"/>
        <v>1</v>
      </c>
      <c r="G214" s="57" t="str">
        <f t="shared" si="11"/>
        <v xml:space="preserve">  </v>
      </c>
      <c r="H214" s="58" t="str">
        <f t="shared" si="10"/>
        <v xml:space="preserve">  </v>
      </c>
      <c r="K214" s="2"/>
    </row>
    <row r="215" spans="2:11" x14ac:dyDescent="0.25">
      <c r="B215" s="52"/>
      <c r="C215" s="70" t="s">
        <v>66</v>
      </c>
      <c r="D215" s="71" t="s">
        <v>4</v>
      </c>
      <c r="E215" s="72">
        <v>2.0199999999999999E-2</v>
      </c>
      <c r="F215" s="57">
        <f t="shared" si="12"/>
        <v>2</v>
      </c>
      <c r="G215" s="57" t="str">
        <f t="shared" si="11"/>
        <v xml:space="preserve">  </v>
      </c>
      <c r="H215" s="58" t="str">
        <f t="shared" si="10"/>
        <v xml:space="preserve">  </v>
      </c>
      <c r="K215" s="2"/>
    </row>
    <row r="216" spans="2:11" x14ac:dyDescent="0.25">
      <c r="B216" s="52"/>
      <c r="C216" s="70" t="s">
        <v>67</v>
      </c>
      <c r="D216" s="71" t="s">
        <v>4</v>
      </c>
      <c r="E216" s="72">
        <v>2.0199999999999999E-2</v>
      </c>
      <c r="F216" s="57">
        <f t="shared" si="12"/>
        <v>3</v>
      </c>
      <c r="G216" s="57" t="str">
        <f t="shared" si="11"/>
        <v xml:space="preserve">  </v>
      </c>
      <c r="H216" s="58" t="str">
        <f t="shared" si="10"/>
        <v xml:space="preserve">  </v>
      </c>
      <c r="K216" s="2"/>
    </row>
    <row r="217" spans="2:11" x14ac:dyDescent="0.25">
      <c r="B217" s="52"/>
      <c r="C217" s="70" t="s">
        <v>68</v>
      </c>
      <c r="D217" s="71" t="s">
        <v>4</v>
      </c>
      <c r="E217" s="72">
        <v>2.0199999999999999E-2</v>
      </c>
      <c r="F217" s="57">
        <f t="shared" si="12"/>
        <v>4</v>
      </c>
      <c r="G217" s="57" t="str">
        <f t="shared" si="11"/>
        <v xml:space="preserve">  </v>
      </c>
      <c r="H217" s="58" t="str">
        <f t="shared" si="10"/>
        <v xml:space="preserve">  </v>
      </c>
      <c r="K217" s="2"/>
    </row>
    <row r="218" spans="2:11" x14ac:dyDescent="0.25">
      <c r="B218" s="52"/>
      <c r="C218" s="70" t="s">
        <v>69</v>
      </c>
      <c r="D218" s="71" t="s">
        <v>4</v>
      </c>
      <c r="E218" s="72">
        <v>2.0199999999999999E-2</v>
      </c>
      <c r="F218" s="57">
        <f t="shared" si="12"/>
        <v>5</v>
      </c>
      <c r="G218" s="57" t="str">
        <f t="shared" si="11"/>
        <v xml:space="preserve">  </v>
      </c>
      <c r="H218" s="58" t="str">
        <f t="shared" si="10"/>
        <v xml:space="preserve">  </v>
      </c>
      <c r="K218" s="2"/>
    </row>
    <row r="219" spans="2:11" x14ac:dyDescent="0.25">
      <c r="B219" s="52"/>
      <c r="C219" s="70" t="s">
        <v>70</v>
      </c>
      <c r="D219" s="71" t="s">
        <v>4</v>
      </c>
      <c r="E219" s="72">
        <v>2.0299999999999999E-2</v>
      </c>
      <c r="F219" s="57">
        <f t="shared" si="12"/>
        <v>6</v>
      </c>
      <c r="G219" s="57" t="str">
        <f t="shared" si="11"/>
        <v xml:space="preserve">  </v>
      </c>
      <c r="H219" s="58" t="str">
        <f t="shared" si="10"/>
        <v xml:space="preserve">  </v>
      </c>
      <c r="K219" s="2"/>
    </row>
    <row r="220" spans="2:11" x14ac:dyDescent="0.25">
      <c r="B220" s="52"/>
      <c r="C220" s="70" t="s">
        <v>71</v>
      </c>
      <c r="D220" s="71" t="s">
        <v>4</v>
      </c>
      <c r="E220" s="72">
        <v>2.0299999999999999E-2</v>
      </c>
      <c r="F220" s="57">
        <f t="shared" si="12"/>
        <v>7</v>
      </c>
      <c r="G220" s="57" t="str">
        <f t="shared" si="11"/>
        <v xml:space="preserve">  </v>
      </c>
      <c r="H220" s="58" t="str">
        <f t="shared" si="10"/>
        <v xml:space="preserve">  </v>
      </c>
      <c r="K220" s="2"/>
    </row>
    <row r="221" spans="2:11" x14ac:dyDescent="0.25">
      <c r="B221" s="52"/>
      <c r="C221" s="70" t="s">
        <v>72</v>
      </c>
      <c r="D221" s="71" t="s">
        <v>4</v>
      </c>
      <c r="E221" s="72">
        <v>2.0299999999999999E-2</v>
      </c>
      <c r="F221" s="57">
        <f t="shared" si="12"/>
        <v>8</v>
      </c>
      <c r="G221" s="57" t="str">
        <f t="shared" si="11"/>
        <v xml:space="preserve">  </v>
      </c>
      <c r="H221" s="58" t="str">
        <f t="shared" si="10"/>
        <v xml:space="preserve">  </v>
      </c>
      <c r="K221" s="2"/>
    </row>
    <row r="222" spans="2:11" x14ac:dyDescent="0.25">
      <c r="B222" s="52"/>
      <c r="C222" s="70" t="s">
        <v>73</v>
      </c>
      <c r="D222" s="71" t="s">
        <v>4</v>
      </c>
      <c r="E222" s="72">
        <v>2.0299999999999999E-2</v>
      </c>
      <c r="F222" s="57">
        <f t="shared" si="12"/>
        <v>9</v>
      </c>
      <c r="G222" s="57" t="str">
        <f t="shared" si="11"/>
        <v xml:space="preserve">  </v>
      </c>
      <c r="H222" s="58" t="str">
        <f t="shared" si="10"/>
        <v xml:space="preserve">  </v>
      </c>
      <c r="K222" s="2"/>
    </row>
    <row r="223" spans="2:11" x14ac:dyDescent="0.25">
      <c r="B223" s="52"/>
      <c r="C223" s="70" t="s">
        <v>74</v>
      </c>
      <c r="D223" s="71" t="s">
        <v>4</v>
      </c>
      <c r="E223" s="72">
        <v>2.0400000000000001E-2</v>
      </c>
      <c r="F223" s="57">
        <f t="shared" si="12"/>
        <v>10</v>
      </c>
      <c r="G223" s="57" t="str">
        <f t="shared" si="11"/>
        <v xml:space="preserve">  </v>
      </c>
      <c r="H223" s="58" t="str">
        <f t="shared" si="10"/>
        <v xml:space="preserve">  </v>
      </c>
      <c r="K223" s="2"/>
    </row>
    <row r="224" spans="2:11" x14ac:dyDescent="0.25">
      <c r="B224" s="52"/>
      <c r="C224" s="70" t="s">
        <v>75</v>
      </c>
      <c r="D224" s="71" t="s">
        <v>4</v>
      </c>
      <c r="E224" s="72">
        <v>2.0400000000000001E-2</v>
      </c>
      <c r="F224" s="57">
        <f t="shared" si="12"/>
        <v>11</v>
      </c>
      <c r="G224" s="57" t="str">
        <f t="shared" si="11"/>
        <v xml:space="preserve">  </v>
      </c>
      <c r="H224" s="58" t="str">
        <f t="shared" si="10"/>
        <v xml:space="preserve">  </v>
      </c>
      <c r="K224" s="2"/>
    </row>
    <row r="225" spans="2:11" x14ac:dyDescent="0.25">
      <c r="B225" s="52"/>
      <c r="C225" s="70" t="s">
        <v>76</v>
      </c>
      <c r="D225" s="71" t="s">
        <v>4</v>
      </c>
      <c r="E225" s="72">
        <v>2.0400000000000001E-2</v>
      </c>
      <c r="F225" s="57">
        <f t="shared" si="12"/>
        <v>12</v>
      </c>
      <c r="G225" s="57">
        <f t="shared" si="11"/>
        <v>2.0400000000000001E-2</v>
      </c>
      <c r="H225" s="58">
        <f t="shared" si="10"/>
        <v>18</v>
      </c>
      <c r="K225" s="2"/>
    </row>
    <row r="226" spans="2:11" x14ac:dyDescent="0.25">
      <c r="B226" s="52"/>
      <c r="C226" s="70" t="s">
        <v>77</v>
      </c>
      <c r="D226" s="71" t="s">
        <v>4</v>
      </c>
      <c r="E226" s="72">
        <v>2.0400000000000001E-2</v>
      </c>
      <c r="F226" s="57">
        <f t="shared" si="12"/>
        <v>1</v>
      </c>
      <c r="G226" s="57" t="str">
        <f t="shared" si="11"/>
        <v xml:space="preserve">  </v>
      </c>
      <c r="H226" s="58" t="str">
        <f t="shared" ref="H226:H289" si="13">IF(F226=12,1+H214,"  ")</f>
        <v xml:space="preserve">  </v>
      </c>
      <c r="K226" s="2"/>
    </row>
    <row r="227" spans="2:11" x14ac:dyDescent="0.25">
      <c r="B227" s="52"/>
      <c r="C227" s="70" t="s">
        <v>78</v>
      </c>
      <c r="D227" s="71" t="s">
        <v>4</v>
      </c>
      <c r="E227" s="72">
        <v>2.0500000000000001E-2</v>
      </c>
      <c r="F227" s="57">
        <f t="shared" si="12"/>
        <v>2</v>
      </c>
      <c r="G227" s="57" t="str">
        <f t="shared" si="11"/>
        <v xml:space="preserve">  </v>
      </c>
      <c r="H227" s="58" t="str">
        <f t="shared" si="13"/>
        <v xml:space="preserve">  </v>
      </c>
      <c r="K227" s="2"/>
    </row>
    <row r="228" spans="2:11" x14ac:dyDescent="0.25">
      <c r="B228" s="52"/>
      <c r="C228" s="70" t="s">
        <v>79</v>
      </c>
      <c r="D228" s="71" t="s">
        <v>4</v>
      </c>
      <c r="E228" s="72">
        <v>2.0500000000000001E-2</v>
      </c>
      <c r="F228" s="57">
        <f t="shared" si="12"/>
        <v>3</v>
      </c>
      <c r="G228" s="57" t="str">
        <f t="shared" si="11"/>
        <v xml:space="preserve">  </v>
      </c>
      <c r="H228" s="58" t="str">
        <f t="shared" si="13"/>
        <v xml:space="preserve">  </v>
      </c>
      <c r="K228" s="2"/>
    </row>
    <row r="229" spans="2:11" x14ac:dyDescent="0.25">
      <c r="B229" s="52"/>
      <c r="C229" s="70" t="s">
        <v>80</v>
      </c>
      <c r="D229" s="71" t="s">
        <v>4</v>
      </c>
      <c r="E229" s="72">
        <v>2.0500000000000001E-2</v>
      </c>
      <c r="F229" s="57">
        <f t="shared" si="12"/>
        <v>4</v>
      </c>
      <c r="G229" s="57" t="str">
        <f t="shared" si="11"/>
        <v xml:space="preserve">  </v>
      </c>
      <c r="H229" s="58" t="str">
        <f t="shared" si="13"/>
        <v xml:space="preserve">  </v>
      </c>
      <c r="K229" s="2"/>
    </row>
    <row r="230" spans="2:11" x14ac:dyDescent="0.25">
      <c r="B230" s="52"/>
      <c r="C230" s="70" t="s">
        <v>81</v>
      </c>
      <c r="D230" s="71" t="s">
        <v>4</v>
      </c>
      <c r="E230" s="72">
        <v>2.0500000000000001E-2</v>
      </c>
      <c r="F230" s="57">
        <f t="shared" si="12"/>
        <v>5</v>
      </c>
      <c r="G230" s="57" t="str">
        <f t="shared" si="11"/>
        <v xml:space="preserve">  </v>
      </c>
      <c r="H230" s="58" t="str">
        <f t="shared" si="13"/>
        <v xml:space="preserve">  </v>
      </c>
      <c r="K230" s="2"/>
    </row>
    <row r="231" spans="2:11" x14ac:dyDescent="0.25">
      <c r="B231" s="52"/>
      <c r="C231" s="70" t="s">
        <v>82</v>
      </c>
      <c r="D231" s="71" t="s">
        <v>4</v>
      </c>
      <c r="E231" s="72">
        <v>2.06E-2</v>
      </c>
      <c r="F231" s="57">
        <f t="shared" si="12"/>
        <v>6</v>
      </c>
      <c r="G231" s="57" t="str">
        <f t="shared" si="11"/>
        <v xml:space="preserve">  </v>
      </c>
      <c r="H231" s="58" t="str">
        <f t="shared" si="13"/>
        <v xml:space="preserve">  </v>
      </c>
      <c r="K231" s="2"/>
    </row>
    <row r="232" spans="2:11" x14ac:dyDescent="0.25">
      <c r="B232" s="52"/>
      <c r="C232" s="70" t="s">
        <v>83</v>
      </c>
      <c r="D232" s="71" t="s">
        <v>4</v>
      </c>
      <c r="E232" s="72">
        <v>2.06E-2</v>
      </c>
      <c r="F232" s="57">
        <f t="shared" si="12"/>
        <v>7</v>
      </c>
      <c r="G232" s="57" t="str">
        <f t="shared" si="11"/>
        <v xml:space="preserve">  </v>
      </c>
      <c r="H232" s="58" t="str">
        <f t="shared" si="13"/>
        <v xml:space="preserve">  </v>
      </c>
      <c r="K232" s="2"/>
    </row>
    <row r="233" spans="2:11" x14ac:dyDescent="0.25">
      <c r="B233" s="52"/>
      <c r="C233" s="70" t="s">
        <v>84</v>
      </c>
      <c r="D233" s="71" t="s">
        <v>4</v>
      </c>
      <c r="E233" s="72">
        <v>2.06E-2</v>
      </c>
      <c r="F233" s="57">
        <f t="shared" si="12"/>
        <v>8</v>
      </c>
      <c r="G233" s="57" t="str">
        <f t="shared" si="11"/>
        <v xml:space="preserve">  </v>
      </c>
      <c r="H233" s="58" t="str">
        <f t="shared" si="13"/>
        <v xml:space="preserve">  </v>
      </c>
      <c r="K233" s="2"/>
    </row>
    <row r="234" spans="2:11" x14ac:dyDescent="0.25">
      <c r="B234" s="52"/>
      <c r="C234" s="70" t="s">
        <v>85</v>
      </c>
      <c r="D234" s="71" t="s">
        <v>4</v>
      </c>
      <c r="E234" s="72">
        <v>2.06E-2</v>
      </c>
      <c r="F234" s="57">
        <f t="shared" si="12"/>
        <v>9</v>
      </c>
      <c r="G234" s="57" t="str">
        <f t="shared" si="11"/>
        <v xml:space="preserve">  </v>
      </c>
      <c r="H234" s="58" t="str">
        <f t="shared" si="13"/>
        <v xml:space="preserve">  </v>
      </c>
      <c r="K234" s="2"/>
    </row>
    <row r="235" spans="2:11" x14ac:dyDescent="0.25">
      <c r="B235" s="52"/>
      <c r="C235" s="70" t="s">
        <v>86</v>
      </c>
      <c r="D235" s="71" t="s">
        <v>4</v>
      </c>
      <c r="E235" s="72">
        <v>2.07E-2</v>
      </c>
      <c r="F235" s="57">
        <f t="shared" si="12"/>
        <v>10</v>
      </c>
      <c r="G235" s="57" t="str">
        <f t="shared" si="11"/>
        <v xml:space="preserve">  </v>
      </c>
      <c r="H235" s="58" t="str">
        <f t="shared" si="13"/>
        <v xml:space="preserve">  </v>
      </c>
      <c r="K235" s="2"/>
    </row>
    <row r="236" spans="2:11" x14ac:dyDescent="0.25">
      <c r="B236" s="52"/>
      <c r="C236" s="70" t="s">
        <v>87</v>
      </c>
      <c r="D236" s="71" t="s">
        <v>4</v>
      </c>
      <c r="E236" s="72">
        <v>2.07E-2</v>
      </c>
      <c r="F236" s="57">
        <f t="shared" si="12"/>
        <v>11</v>
      </c>
      <c r="G236" s="57" t="str">
        <f t="shared" si="11"/>
        <v xml:space="preserve">  </v>
      </c>
      <c r="H236" s="58" t="str">
        <f t="shared" si="13"/>
        <v xml:space="preserve">  </v>
      </c>
      <c r="K236" s="2"/>
    </row>
    <row r="237" spans="2:11" x14ac:dyDescent="0.25">
      <c r="B237" s="52"/>
      <c r="C237" s="70" t="s">
        <v>88</v>
      </c>
      <c r="D237" s="71" t="s">
        <v>4</v>
      </c>
      <c r="E237" s="72">
        <v>2.07E-2</v>
      </c>
      <c r="F237" s="57">
        <f t="shared" si="12"/>
        <v>12</v>
      </c>
      <c r="G237" s="57">
        <f t="shared" si="11"/>
        <v>2.07E-2</v>
      </c>
      <c r="H237" s="58">
        <f t="shared" si="13"/>
        <v>19</v>
      </c>
      <c r="K237" s="2"/>
    </row>
    <row r="238" spans="2:11" x14ac:dyDescent="0.25">
      <c r="B238" s="52"/>
      <c r="C238" s="70" t="s">
        <v>89</v>
      </c>
      <c r="D238" s="71" t="s">
        <v>4</v>
      </c>
      <c r="E238" s="72">
        <v>2.07E-2</v>
      </c>
      <c r="F238" s="57">
        <f t="shared" si="12"/>
        <v>1</v>
      </c>
      <c r="G238" s="57" t="str">
        <f t="shared" si="11"/>
        <v xml:space="preserve">  </v>
      </c>
      <c r="H238" s="58" t="str">
        <f t="shared" si="13"/>
        <v xml:space="preserve">  </v>
      </c>
      <c r="K238" s="2"/>
    </row>
    <row r="239" spans="2:11" x14ac:dyDescent="0.25">
      <c r="B239" s="52"/>
      <c r="C239" s="70" t="s">
        <v>90</v>
      </c>
      <c r="D239" s="71" t="s">
        <v>4</v>
      </c>
      <c r="E239" s="72">
        <v>2.0799999999999999E-2</v>
      </c>
      <c r="F239" s="57">
        <f t="shared" si="12"/>
        <v>2</v>
      </c>
      <c r="G239" s="57" t="str">
        <f t="shared" si="11"/>
        <v xml:space="preserve">  </v>
      </c>
      <c r="H239" s="58" t="str">
        <f t="shared" si="13"/>
        <v xml:space="preserve">  </v>
      </c>
      <c r="K239" s="2"/>
    </row>
    <row r="240" spans="2:11" x14ac:dyDescent="0.25">
      <c r="B240" s="52"/>
      <c r="C240" s="70" t="s">
        <v>91</v>
      </c>
      <c r="D240" s="71" t="s">
        <v>4</v>
      </c>
      <c r="E240" s="72">
        <v>2.0799999999999999E-2</v>
      </c>
      <c r="F240" s="57">
        <f t="shared" si="12"/>
        <v>3</v>
      </c>
      <c r="G240" s="57" t="str">
        <f t="shared" si="11"/>
        <v xml:space="preserve">  </v>
      </c>
      <c r="H240" s="58" t="str">
        <f t="shared" si="13"/>
        <v xml:space="preserve">  </v>
      </c>
      <c r="K240" s="2"/>
    </row>
    <row r="241" spans="2:11" x14ac:dyDescent="0.25">
      <c r="B241" s="52"/>
      <c r="C241" s="70" t="s">
        <v>92</v>
      </c>
      <c r="D241" s="71" t="s">
        <v>4</v>
      </c>
      <c r="E241" s="72">
        <v>2.0799999999999999E-2</v>
      </c>
      <c r="F241" s="57">
        <f t="shared" si="12"/>
        <v>4</v>
      </c>
      <c r="G241" s="57" t="str">
        <f t="shared" si="11"/>
        <v xml:space="preserve">  </v>
      </c>
      <c r="H241" s="58" t="str">
        <f t="shared" si="13"/>
        <v xml:space="preserve">  </v>
      </c>
      <c r="K241" s="2"/>
    </row>
    <row r="242" spans="2:11" x14ac:dyDescent="0.25">
      <c r="B242" s="52"/>
      <c r="C242" s="70" t="s">
        <v>93</v>
      </c>
      <c r="D242" s="71" t="s">
        <v>4</v>
      </c>
      <c r="E242" s="72">
        <v>2.0799999999999999E-2</v>
      </c>
      <c r="F242" s="57">
        <f t="shared" si="12"/>
        <v>5</v>
      </c>
      <c r="G242" s="57" t="str">
        <f t="shared" si="11"/>
        <v xml:space="preserve">  </v>
      </c>
      <c r="H242" s="58" t="str">
        <f t="shared" si="13"/>
        <v xml:space="preserve">  </v>
      </c>
      <c r="K242" s="2"/>
    </row>
    <row r="243" spans="2:11" x14ac:dyDescent="0.25">
      <c r="B243" s="52"/>
      <c r="C243" s="70" t="s">
        <v>94</v>
      </c>
      <c r="D243" s="71" t="s">
        <v>4</v>
      </c>
      <c r="E243" s="72">
        <v>2.0799999999999999E-2</v>
      </c>
      <c r="F243" s="57">
        <f t="shared" si="12"/>
        <v>6</v>
      </c>
      <c r="G243" s="57" t="str">
        <f t="shared" si="11"/>
        <v xml:space="preserve">  </v>
      </c>
      <c r="H243" s="58" t="str">
        <f t="shared" si="13"/>
        <v xml:space="preserve">  </v>
      </c>
      <c r="K243" s="2"/>
    </row>
    <row r="244" spans="2:11" x14ac:dyDescent="0.25">
      <c r="B244" s="52"/>
      <c r="C244" s="70" t="s">
        <v>95</v>
      </c>
      <c r="D244" s="71" t="s">
        <v>4</v>
      </c>
      <c r="E244" s="72">
        <v>2.0899999999999998E-2</v>
      </c>
      <c r="F244" s="57">
        <f t="shared" si="12"/>
        <v>7</v>
      </c>
      <c r="G244" s="57" t="str">
        <f t="shared" si="11"/>
        <v xml:space="preserve">  </v>
      </c>
      <c r="H244" s="58" t="str">
        <f t="shared" si="13"/>
        <v xml:space="preserve">  </v>
      </c>
      <c r="K244" s="2"/>
    </row>
    <row r="245" spans="2:11" x14ac:dyDescent="0.25">
      <c r="B245" s="52"/>
      <c r="C245" s="70" t="s">
        <v>96</v>
      </c>
      <c r="D245" s="71" t="s">
        <v>4</v>
      </c>
      <c r="E245" s="72">
        <v>2.0899999999999998E-2</v>
      </c>
      <c r="F245" s="57">
        <f t="shared" si="12"/>
        <v>8</v>
      </c>
      <c r="G245" s="57" t="str">
        <f t="shared" si="11"/>
        <v xml:space="preserve">  </v>
      </c>
      <c r="H245" s="58" t="str">
        <f t="shared" si="13"/>
        <v xml:space="preserve">  </v>
      </c>
      <c r="K245" s="2"/>
    </row>
    <row r="246" spans="2:11" x14ac:dyDescent="0.25">
      <c r="B246" s="52"/>
      <c r="C246" s="70" t="s">
        <v>97</v>
      </c>
      <c r="D246" s="71" t="s">
        <v>4</v>
      </c>
      <c r="E246" s="72">
        <v>2.0899999999999998E-2</v>
      </c>
      <c r="F246" s="57">
        <f t="shared" si="12"/>
        <v>9</v>
      </c>
      <c r="G246" s="57" t="str">
        <f t="shared" si="11"/>
        <v xml:space="preserve">  </v>
      </c>
      <c r="H246" s="58" t="str">
        <f t="shared" si="13"/>
        <v xml:space="preserve">  </v>
      </c>
      <c r="K246" s="2"/>
    </row>
    <row r="247" spans="2:11" x14ac:dyDescent="0.25">
      <c r="B247" s="52"/>
      <c r="C247" s="70" t="s">
        <v>98</v>
      </c>
      <c r="D247" s="71" t="s">
        <v>4</v>
      </c>
      <c r="E247" s="72">
        <v>2.0899999999999998E-2</v>
      </c>
      <c r="F247" s="57">
        <f t="shared" si="12"/>
        <v>10</v>
      </c>
      <c r="G247" s="57" t="str">
        <f t="shared" si="11"/>
        <v xml:space="preserve">  </v>
      </c>
      <c r="H247" s="58" t="str">
        <f t="shared" si="13"/>
        <v xml:space="preserve">  </v>
      </c>
      <c r="K247" s="2"/>
    </row>
    <row r="248" spans="2:11" x14ac:dyDescent="0.25">
      <c r="B248" s="52"/>
      <c r="C248" s="70" t="s">
        <v>99</v>
      </c>
      <c r="D248" s="71" t="s">
        <v>4</v>
      </c>
      <c r="E248" s="72">
        <v>2.1000000000000001E-2</v>
      </c>
      <c r="F248" s="57">
        <f t="shared" si="12"/>
        <v>11</v>
      </c>
      <c r="G248" s="57" t="str">
        <f t="shared" si="11"/>
        <v xml:space="preserve">  </v>
      </c>
      <c r="H248" s="58" t="str">
        <f t="shared" si="13"/>
        <v xml:space="preserve">  </v>
      </c>
      <c r="K248" s="2"/>
    </row>
    <row r="249" spans="2:11" x14ac:dyDescent="0.25">
      <c r="B249" s="52"/>
      <c r="C249" s="70" t="s">
        <v>100</v>
      </c>
      <c r="D249" s="71" t="s">
        <v>4</v>
      </c>
      <c r="E249" s="72">
        <v>2.1000000000000001E-2</v>
      </c>
      <c r="F249" s="57">
        <f t="shared" si="12"/>
        <v>12</v>
      </c>
      <c r="G249" s="57">
        <f t="shared" si="11"/>
        <v>2.1000000000000001E-2</v>
      </c>
      <c r="H249" s="58">
        <f t="shared" si="13"/>
        <v>20</v>
      </c>
      <c r="K249" s="2"/>
    </row>
    <row r="250" spans="2:11" x14ac:dyDescent="0.25">
      <c r="B250" s="52"/>
      <c r="C250" s="70" t="s">
        <v>101</v>
      </c>
      <c r="D250" s="71" t="s">
        <v>4</v>
      </c>
      <c r="E250" s="72">
        <v>2.1000000000000001E-2</v>
      </c>
      <c r="F250" s="57">
        <f t="shared" si="12"/>
        <v>1</v>
      </c>
      <c r="G250" s="57" t="str">
        <f t="shared" si="11"/>
        <v xml:space="preserve">  </v>
      </c>
      <c r="H250" s="58" t="str">
        <f t="shared" si="13"/>
        <v xml:space="preserve">  </v>
      </c>
      <c r="K250" s="2"/>
    </row>
    <row r="251" spans="2:11" x14ac:dyDescent="0.25">
      <c r="B251" s="52"/>
      <c r="C251" s="70" t="s">
        <v>102</v>
      </c>
      <c r="D251" s="71" t="s">
        <v>4</v>
      </c>
      <c r="E251" s="72">
        <v>2.1000000000000001E-2</v>
      </c>
      <c r="F251" s="57">
        <f t="shared" si="12"/>
        <v>2</v>
      </c>
      <c r="G251" s="57" t="str">
        <f t="shared" si="11"/>
        <v xml:space="preserve">  </v>
      </c>
      <c r="H251" s="58" t="str">
        <f t="shared" si="13"/>
        <v xml:space="preserve">  </v>
      </c>
      <c r="K251" s="2"/>
    </row>
    <row r="252" spans="2:11" x14ac:dyDescent="0.25">
      <c r="B252" s="52"/>
      <c r="C252" s="70" t="s">
        <v>103</v>
      </c>
      <c r="D252" s="71" t="s">
        <v>4</v>
      </c>
      <c r="E252" s="72">
        <v>2.1100000000000001E-2</v>
      </c>
      <c r="F252" s="57">
        <f t="shared" si="12"/>
        <v>3</v>
      </c>
      <c r="G252" s="57" t="str">
        <f t="shared" si="11"/>
        <v xml:space="preserve">  </v>
      </c>
      <c r="H252" s="58" t="str">
        <f t="shared" si="13"/>
        <v xml:space="preserve">  </v>
      </c>
      <c r="K252" s="2"/>
    </row>
    <row r="253" spans="2:11" x14ac:dyDescent="0.25">
      <c r="B253" s="52"/>
      <c r="C253" s="70" t="s">
        <v>104</v>
      </c>
      <c r="D253" s="71" t="s">
        <v>4</v>
      </c>
      <c r="E253" s="72">
        <v>2.1100000000000001E-2</v>
      </c>
      <c r="F253" s="57">
        <f t="shared" si="12"/>
        <v>4</v>
      </c>
      <c r="G253" s="57" t="str">
        <f t="shared" si="11"/>
        <v xml:space="preserve">  </v>
      </c>
      <c r="H253" s="58" t="str">
        <f t="shared" si="13"/>
        <v xml:space="preserve">  </v>
      </c>
      <c r="K253" s="2"/>
    </row>
    <row r="254" spans="2:11" x14ac:dyDescent="0.25">
      <c r="B254" s="52"/>
      <c r="C254" s="70" t="s">
        <v>105</v>
      </c>
      <c r="D254" s="71" t="s">
        <v>4</v>
      </c>
      <c r="E254" s="72">
        <v>2.1100000000000001E-2</v>
      </c>
      <c r="F254" s="57">
        <f t="shared" si="12"/>
        <v>5</v>
      </c>
      <c r="G254" s="57" t="str">
        <f t="shared" si="11"/>
        <v xml:space="preserve">  </v>
      </c>
      <c r="H254" s="58" t="str">
        <f t="shared" si="13"/>
        <v xml:space="preserve">  </v>
      </c>
      <c r="K254" s="2"/>
    </row>
    <row r="255" spans="2:11" x14ac:dyDescent="0.25">
      <c r="B255" s="52"/>
      <c r="C255" s="70" t="s">
        <v>106</v>
      </c>
      <c r="D255" s="71" t="s">
        <v>4</v>
      </c>
      <c r="E255" s="72">
        <v>2.1100000000000001E-2</v>
      </c>
      <c r="F255" s="57">
        <f t="shared" si="12"/>
        <v>6</v>
      </c>
      <c r="G255" s="57" t="str">
        <f t="shared" si="11"/>
        <v xml:space="preserve">  </v>
      </c>
      <c r="H255" s="58" t="str">
        <f t="shared" si="13"/>
        <v xml:space="preserve">  </v>
      </c>
      <c r="K255" s="2"/>
    </row>
    <row r="256" spans="2:11" x14ac:dyDescent="0.25">
      <c r="B256" s="52"/>
      <c r="C256" s="70" t="s">
        <v>107</v>
      </c>
      <c r="D256" s="71" t="s">
        <v>4</v>
      </c>
      <c r="E256" s="72">
        <v>2.1100000000000001E-2</v>
      </c>
      <c r="F256" s="57">
        <f t="shared" si="12"/>
        <v>7</v>
      </c>
      <c r="G256" s="57" t="str">
        <f t="shared" si="11"/>
        <v xml:space="preserve">  </v>
      </c>
      <c r="H256" s="58" t="str">
        <f t="shared" si="13"/>
        <v xml:space="preserve">  </v>
      </c>
      <c r="K256" s="2"/>
    </row>
    <row r="257" spans="2:11" x14ac:dyDescent="0.25">
      <c r="B257" s="52"/>
      <c r="C257" s="70" t="s">
        <v>108</v>
      </c>
      <c r="D257" s="71" t="s">
        <v>4</v>
      </c>
      <c r="E257" s="72">
        <v>2.12E-2</v>
      </c>
      <c r="F257" s="57">
        <f t="shared" si="12"/>
        <v>8</v>
      </c>
      <c r="G257" s="57" t="str">
        <f t="shared" si="11"/>
        <v xml:space="preserve">  </v>
      </c>
      <c r="H257" s="58" t="str">
        <f t="shared" si="13"/>
        <v xml:space="preserve">  </v>
      </c>
      <c r="K257" s="2"/>
    </row>
    <row r="258" spans="2:11" x14ac:dyDescent="0.25">
      <c r="B258" s="52"/>
      <c r="C258" s="70" t="s">
        <v>109</v>
      </c>
      <c r="D258" s="71" t="s">
        <v>4</v>
      </c>
      <c r="E258" s="72">
        <v>2.12E-2</v>
      </c>
      <c r="F258" s="57">
        <f t="shared" si="12"/>
        <v>9</v>
      </c>
      <c r="G258" s="57" t="str">
        <f t="shared" si="11"/>
        <v xml:space="preserve">  </v>
      </c>
      <c r="H258" s="58" t="str">
        <f t="shared" si="13"/>
        <v xml:space="preserve">  </v>
      </c>
      <c r="K258" s="2"/>
    </row>
    <row r="259" spans="2:11" x14ac:dyDescent="0.25">
      <c r="B259" s="52"/>
      <c r="C259" s="70" t="s">
        <v>110</v>
      </c>
      <c r="D259" s="71" t="s">
        <v>4</v>
      </c>
      <c r="E259" s="72">
        <v>2.12E-2</v>
      </c>
      <c r="F259" s="57">
        <f t="shared" si="12"/>
        <v>10</v>
      </c>
      <c r="G259" s="57" t="str">
        <f t="shared" si="11"/>
        <v xml:space="preserve">  </v>
      </c>
      <c r="H259" s="58" t="str">
        <f t="shared" si="13"/>
        <v xml:space="preserve">  </v>
      </c>
      <c r="K259" s="2"/>
    </row>
    <row r="260" spans="2:11" x14ac:dyDescent="0.25">
      <c r="B260" s="52"/>
      <c r="C260" s="70" t="s">
        <v>111</v>
      </c>
      <c r="D260" s="71" t="s">
        <v>4</v>
      </c>
      <c r="E260" s="72">
        <v>2.12E-2</v>
      </c>
      <c r="F260" s="57">
        <f t="shared" si="12"/>
        <v>11</v>
      </c>
      <c r="G260" s="57" t="str">
        <f t="shared" si="11"/>
        <v xml:space="preserve">  </v>
      </c>
      <c r="H260" s="58" t="str">
        <f t="shared" si="13"/>
        <v xml:space="preserve">  </v>
      </c>
      <c r="K260" s="2"/>
    </row>
    <row r="261" spans="2:11" x14ac:dyDescent="0.25">
      <c r="B261" s="52"/>
      <c r="C261" s="70" t="s">
        <v>112</v>
      </c>
      <c r="D261" s="71" t="s">
        <v>4</v>
      </c>
      <c r="E261" s="72">
        <v>2.1299999999999999E-2</v>
      </c>
      <c r="F261" s="57">
        <f t="shared" si="12"/>
        <v>12</v>
      </c>
      <c r="G261" s="57">
        <f t="shared" si="11"/>
        <v>2.1299999999999999E-2</v>
      </c>
      <c r="H261" s="58">
        <f t="shared" si="13"/>
        <v>21</v>
      </c>
      <c r="K261" s="2"/>
    </row>
    <row r="262" spans="2:11" x14ac:dyDescent="0.25">
      <c r="B262" s="52"/>
      <c r="C262" s="70" t="s">
        <v>113</v>
      </c>
      <c r="D262" s="71" t="s">
        <v>4</v>
      </c>
      <c r="E262" s="72">
        <v>2.1299999999999999E-2</v>
      </c>
      <c r="F262" s="57">
        <f t="shared" si="12"/>
        <v>1</v>
      </c>
      <c r="G262" s="57" t="str">
        <f t="shared" si="11"/>
        <v xml:space="preserve">  </v>
      </c>
      <c r="H262" s="58" t="str">
        <f t="shared" si="13"/>
        <v xml:space="preserve">  </v>
      </c>
      <c r="K262" s="2"/>
    </row>
    <row r="263" spans="2:11" x14ac:dyDescent="0.25">
      <c r="B263" s="52"/>
      <c r="C263" s="70" t="s">
        <v>114</v>
      </c>
      <c r="D263" s="71" t="s">
        <v>4</v>
      </c>
      <c r="E263" s="72">
        <v>2.1299999999999999E-2</v>
      </c>
      <c r="F263" s="57">
        <f t="shared" si="12"/>
        <v>2</v>
      </c>
      <c r="G263" s="57" t="str">
        <f t="shared" si="11"/>
        <v xml:space="preserve">  </v>
      </c>
      <c r="H263" s="58" t="str">
        <f t="shared" si="13"/>
        <v xml:space="preserve">  </v>
      </c>
      <c r="K263" s="2"/>
    </row>
    <row r="264" spans="2:11" x14ac:dyDescent="0.25">
      <c r="B264" s="52"/>
      <c r="C264" s="70" t="s">
        <v>115</v>
      </c>
      <c r="D264" s="71" t="s">
        <v>4</v>
      </c>
      <c r="E264" s="72">
        <v>2.1299999999999999E-2</v>
      </c>
      <c r="F264" s="57">
        <f t="shared" si="12"/>
        <v>3</v>
      </c>
      <c r="G264" s="57" t="str">
        <f t="shared" si="11"/>
        <v xml:space="preserve">  </v>
      </c>
      <c r="H264" s="58" t="str">
        <f t="shared" si="13"/>
        <v xml:space="preserve">  </v>
      </c>
      <c r="K264" s="2"/>
    </row>
    <row r="265" spans="2:11" x14ac:dyDescent="0.25">
      <c r="B265" s="52"/>
      <c r="C265" s="70" t="s">
        <v>116</v>
      </c>
      <c r="D265" s="71" t="s">
        <v>4</v>
      </c>
      <c r="E265" s="72">
        <v>2.1399999999999999E-2</v>
      </c>
      <c r="F265" s="57">
        <f t="shared" si="12"/>
        <v>4</v>
      </c>
      <c r="G265" s="57" t="str">
        <f t="shared" si="11"/>
        <v xml:space="preserve">  </v>
      </c>
      <c r="H265" s="58" t="str">
        <f t="shared" si="13"/>
        <v xml:space="preserve">  </v>
      </c>
      <c r="K265" s="2"/>
    </row>
    <row r="266" spans="2:11" x14ac:dyDescent="0.25">
      <c r="B266" s="52"/>
      <c r="C266" s="70" t="s">
        <v>117</v>
      </c>
      <c r="D266" s="71" t="s">
        <v>4</v>
      </c>
      <c r="E266" s="72">
        <v>2.1399999999999999E-2</v>
      </c>
      <c r="F266" s="57">
        <f t="shared" si="12"/>
        <v>5</v>
      </c>
      <c r="G266" s="57" t="str">
        <f t="shared" si="11"/>
        <v xml:space="preserve">  </v>
      </c>
      <c r="H266" s="58" t="str">
        <f t="shared" si="13"/>
        <v xml:space="preserve">  </v>
      </c>
      <c r="K266" s="2"/>
    </row>
    <row r="267" spans="2:11" x14ac:dyDescent="0.25">
      <c r="B267" s="52"/>
      <c r="C267" s="70" t="s">
        <v>118</v>
      </c>
      <c r="D267" s="71" t="s">
        <v>4</v>
      </c>
      <c r="E267" s="72">
        <v>2.1399999999999999E-2</v>
      </c>
      <c r="F267" s="57">
        <f t="shared" si="12"/>
        <v>6</v>
      </c>
      <c r="G267" s="57" t="str">
        <f t="shared" ref="G267:G330" si="14">IF(F267=12,E267,"  ")</f>
        <v xml:space="preserve">  </v>
      </c>
      <c r="H267" s="58" t="str">
        <f t="shared" si="13"/>
        <v xml:space="preserve">  </v>
      </c>
      <c r="K267" s="2"/>
    </row>
    <row r="268" spans="2:11" x14ac:dyDescent="0.25">
      <c r="B268" s="52"/>
      <c r="C268" s="70" t="s">
        <v>119</v>
      </c>
      <c r="D268" s="71" t="s">
        <v>4</v>
      </c>
      <c r="E268" s="72">
        <v>2.1399999999999999E-2</v>
      </c>
      <c r="F268" s="57">
        <f t="shared" ref="F268:F331" si="15">IF(F267=12,1,F267+1)</f>
        <v>7</v>
      </c>
      <c r="G268" s="57" t="str">
        <f t="shared" si="14"/>
        <v xml:space="preserve">  </v>
      </c>
      <c r="H268" s="58" t="str">
        <f t="shared" si="13"/>
        <v xml:space="preserve">  </v>
      </c>
      <c r="K268" s="2"/>
    </row>
    <row r="269" spans="2:11" x14ac:dyDescent="0.25">
      <c r="B269" s="52"/>
      <c r="C269" s="70" t="s">
        <v>120</v>
      </c>
      <c r="D269" s="71" t="s">
        <v>4</v>
      </c>
      <c r="E269" s="72">
        <v>2.1399999999999999E-2</v>
      </c>
      <c r="F269" s="57">
        <f t="shared" si="15"/>
        <v>8</v>
      </c>
      <c r="G269" s="57" t="str">
        <f t="shared" si="14"/>
        <v xml:space="preserve">  </v>
      </c>
      <c r="H269" s="58" t="str">
        <f t="shared" si="13"/>
        <v xml:space="preserve">  </v>
      </c>
      <c r="K269" s="2"/>
    </row>
    <row r="270" spans="2:11" x14ac:dyDescent="0.25">
      <c r="B270" s="52"/>
      <c r="C270" s="70" t="s">
        <v>121</v>
      </c>
      <c r="D270" s="71" t="s">
        <v>4</v>
      </c>
      <c r="E270" s="72">
        <v>2.1499999999999998E-2</v>
      </c>
      <c r="F270" s="57">
        <f t="shared" si="15"/>
        <v>9</v>
      </c>
      <c r="G270" s="57" t="str">
        <f t="shared" si="14"/>
        <v xml:space="preserve">  </v>
      </c>
      <c r="H270" s="58" t="str">
        <f t="shared" si="13"/>
        <v xml:space="preserve">  </v>
      </c>
      <c r="K270" s="2"/>
    </row>
    <row r="271" spans="2:11" x14ac:dyDescent="0.25">
      <c r="B271" s="52"/>
      <c r="C271" s="70" t="s">
        <v>122</v>
      </c>
      <c r="D271" s="71" t="s">
        <v>4</v>
      </c>
      <c r="E271" s="72">
        <v>2.1499999999999998E-2</v>
      </c>
      <c r="F271" s="57">
        <f t="shared" si="15"/>
        <v>10</v>
      </c>
      <c r="G271" s="57" t="str">
        <f t="shared" si="14"/>
        <v xml:space="preserve">  </v>
      </c>
      <c r="H271" s="58" t="str">
        <f t="shared" si="13"/>
        <v xml:space="preserve">  </v>
      </c>
      <c r="K271" s="2"/>
    </row>
    <row r="272" spans="2:11" x14ac:dyDescent="0.25">
      <c r="B272" s="52"/>
      <c r="C272" s="70" t="s">
        <v>123</v>
      </c>
      <c r="D272" s="71" t="s">
        <v>4</v>
      </c>
      <c r="E272" s="72">
        <v>2.1499999999999998E-2</v>
      </c>
      <c r="F272" s="57">
        <f t="shared" si="15"/>
        <v>11</v>
      </c>
      <c r="G272" s="57" t="str">
        <f t="shared" si="14"/>
        <v xml:space="preserve">  </v>
      </c>
      <c r="H272" s="58" t="str">
        <f t="shared" si="13"/>
        <v xml:space="preserve">  </v>
      </c>
      <c r="K272" s="2"/>
    </row>
    <row r="273" spans="2:11" x14ac:dyDescent="0.25">
      <c r="B273" s="52"/>
      <c r="C273" s="70" t="s">
        <v>124</v>
      </c>
      <c r="D273" s="71" t="s">
        <v>4</v>
      </c>
      <c r="E273" s="72">
        <v>2.1499999999999998E-2</v>
      </c>
      <c r="F273" s="57">
        <f t="shared" si="15"/>
        <v>12</v>
      </c>
      <c r="G273" s="57">
        <f t="shared" si="14"/>
        <v>2.1499999999999998E-2</v>
      </c>
      <c r="H273" s="58">
        <f t="shared" si="13"/>
        <v>22</v>
      </c>
      <c r="K273" s="2"/>
    </row>
    <row r="274" spans="2:11" x14ac:dyDescent="0.25">
      <c r="B274" s="52"/>
      <c r="C274" s="70" t="s">
        <v>125</v>
      </c>
      <c r="D274" s="71" t="s">
        <v>4</v>
      </c>
      <c r="E274" s="72">
        <v>2.1499999999999998E-2</v>
      </c>
      <c r="F274" s="57">
        <f t="shared" si="15"/>
        <v>1</v>
      </c>
      <c r="G274" s="57" t="str">
        <f t="shared" si="14"/>
        <v xml:space="preserve">  </v>
      </c>
      <c r="H274" s="58" t="str">
        <f t="shared" si="13"/>
        <v xml:space="preserve">  </v>
      </c>
      <c r="K274" s="2"/>
    </row>
    <row r="275" spans="2:11" x14ac:dyDescent="0.25">
      <c r="B275" s="52"/>
      <c r="C275" s="70" t="s">
        <v>126</v>
      </c>
      <c r="D275" s="71" t="s">
        <v>4</v>
      </c>
      <c r="E275" s="72">
        <v>2.1600000000000001E-2</v>
      </c>
      <c r="F275" s="57">
        <f t="shared" si="15"/>
        <v>2</v>
      </c>
      <c r="G275" s="57" t="str">
        <f t="shared" si="14"/>
        <v xml:space="preserve">  </v>
      </c>
      <c r="H275" s="58" t="str">
        <f t="shared" si="13"/>
        <v xml:space="preserve">  </v>
      </c>
      <c r="K275" s="2"/>
    </row>
    <row r="276" spans="2:11" x14ac:dyDescent="0.25">
      <c r="B276" s="52"/>
      <c r="C276" s="70" t="s">
        <v>127</v>
      </c>
      <c r="D276" s="71" t="s">
        <v>4</v>
      </c>
      <c r="E276" s="72">
        <v>2.1600000000000001E-2</v>
      </c>
      <c r="F276" s="57">
        <f t="shared" si="15"/>
        <v>3</v>
      </c>
      <c r="G276" s="57" t="str">
        <f t="shared" si="14"/>
        <v xml:space="preserve">  </v>
      </c>
      <c r="H276" s="58" t="str">
        <f t="shared" si="13"/>
        <v xml:space="preserve">  </v>
      </c>
      <c r="K276" s="2"/>
    </row>
    <row r="277" spans="2:11" x14ac:dyDescent="0.25">
      <c r="B277" s="52"/>
      <c r="C277" s="70" t="s">
        <v>128</v>
      </c>
      <c r="D277" s="71" t="s">
        <v>4</v>
      </c>
      <c r="E277" s="72">
        <v>2.1600000000000001E-2</v>
      </c>
      <c r="F277" s="57">
        <f t="shared" si="15"/>
        <v>4</v>
      </c>
      <c r="G277" s="57" t="str">
        <f t="shared" si="14"/>
        <v xml:space="preserve">  </v>
      </c>
      <c r="H277" s="58" t="str">
        <f t="shared" si="13"/>
        <v xml:space="preserve">  </v>
      </c>
      <c r="K277" s="2"/>
    </row>
    <row r="278" spans="2:11" x14ac:dyDescent="0.25">
      <c r="B278" s="52"/>
      <c r="C278" s="70" t="s">
        <v>129</v>
      </c>
      <c r="D278" s="71" t="s">
        <v>4</v>
      </c>
      <c r="E278" s="72">
        <v>2.1600000000000001E-2</v>
      </c>
      <c r="F278" s="57">
        <f t="shared" si="15"/>
        <v>5</v>
      </c>
      <c r="G278" s="57" t="str">
        <f t="shared" si="14"/>
        <v xml:space="preserve">  </v>
      </c>
      <c r="H278" s="58" t="str">
        <f t="shared" si="13"/>
        <v xml:space="preserve">  </v>
      </c>
      <c r="K278" s="2"/>
    </row>
    <row r="279" spans="2:11" x14ac:dyDescent="0.25">
      <c r="B279" s="52"/>
      <c r="C279" s="70" t="s">
        <v>130</v>
      </c>
      <c r="D279" s="71" t="s">
        <v>4</v>
      </c>
      <c r="E279" s="72">
        <v>2.1700000000000001E-2</v>
      </c>
      <c r="F279" s="57">
        <f t="shared" si="15"/>
        <v>6</v>
      </c>
      <c r="G279" s="57" t="str">
        <f t="shared" si="14"/>
        <v xml:space="preserve">  </v>
      </c>
      <c r="H279" s="58" t="str">
        <f t="shared" si="13"/>
        <v xml:space="preserve">  </v>
      </c>
      <c r="K279" s="2"/>
    </row>
    <row r="280" spans="2:11" x14ac:dyDescent="0.25">
      <c r="B280" s="52"/>
      <c r="C280" s="70" t="s">
        <v>131</v>
      </c>
      <c r="D280" s="71" t="s">
        <v>4</v>
      </c>
      <c r="E280" s="72">
        <v>2.1700000000000001E-2</v>
      </c>
      <c r="F280" s="57">
        <f t="shared" si="15"/>
        <v>7</v>
      </c>
      <c r="G280" s="57" t="str">
        <f t="shared" si="14"/>
        <v xml:space="preserve">  </v>
      </c>
      <c r="H280" s="58" t="str">
        <f t="shared" si="13"/>
        <v xml:space="preserve">  </v>
      </c>
      <c r="K280" s="2"/>
    </row>
    <row r="281" spans="2:11" x14ac:dyDescent="0.25">
      <c r="B281" s="52"/>
      <c r="C281" s="70" t="s">
        <v>132</v>
      </c>
      <c r="D281" s="71" t="s">
        <v>4</v>
      </c>
      <c r="E281" s="72">
        <v>2.1700000000000001E-2</v>
      </c>
      <c r="F281" s="57">
        <f t="shared" si="15"/>
        <v>8</v>
      </c>
      <c r="G281" s="57" t="str">
        <f t="shared" si="14"/>
        <v xml:space="preserve">  </v>
      </c>
      <c r="H281" s="58" t="str">
        <f t="shared" si="13"/>
        <v xml:space="preserve">  </v>
      </c>
      <c r="K281" s="2"/>
    </row>
    <row r="282" spans="2:11" x14ac:dyDescent="0.25">
      <c r="B282" s="52"/>
      <c r="C282" s="70" t="s">
        <v>133</v>
      </c>
      <c r="D282" s="71" t="s">
        <v>4</v>
      </c>
      <c r="E282" s="72">
        <v>2.1700000000000001E-2</v>
      </c>
      <c r="F282" s="57">
        <f t="shared" si="15"/>
        <v>9</v>
      </c>
      <c r="G282" s="57" t="str">
        <f t="shared" si="14"/>
        <v xml:space="preserve">  </v>
      </c>
      <c r="H282" s="58" t="str">
        <f t="shared" si="13"/>
        <v xml:space="preserve">  </v>
      </c>
      <c r="K282" s="2"/>
    </row>
    <row r="283" spans="2:11" x14ac:dyDescent="0.25">
      <c r="B283" s="52"/>
      <c r="C283" s="70" t="s">
        <v>134</v>
      </c>
      <c r="D283" s="71" t="s">
        <v>4</v>
      </c>
      <c r="E283" s="72">
        <v>2.1700000000000001E-2</v>
      </c>
      <c r="F283" s="57">
        <f t="shared" si="15"/>
        <v>10</v>
      </c>
      <c r="G283" s="57" t="str">
        <f t="shared" si="14"/>
        <v xml:space="preserve">  </v>
      </c>
      <c r="H283" s="58" t="str">
        <f t="shared" si="13"/>
        <v xml:space="preserve">  </v>
      </c>
      <c r="K283" s="2"/>
    </row>
    <row r="284" spans="2:11" x14ac:dyDescent="0.25">
      <c r="B284" s="52"/>
      <c r="C284" s="70" t="s">
        <v>135</v>
      </c>
      <c r="D284" s="71" t="s">
        <v>4</v>
      </c>
      <c r="E284" s="72">
        <v>2.18E-2</v>
      </c>
      <c r="F284" s="57">
        <f t="shared" si="15"/>
        <v>11</v>
      </c>
      <c r="G284" s="57" t="str">
        <f t="shared" si="14"/>
        <v xml:space="preserve">  </v>
      </c>
      <c r="H284" s="58" t="str">
        <f t="shared" si="13"/>
        <v xml:space="preserve">  </v>
      </c>
      <c r="K284" s="2"/>
    </row>
    <row r="285" spans="2:11" x14ac:dyDescent="0.25">
      <c r="B285" s="52"/>
      <c r="C285" s="70" t="s">
        <v>136</v>
      </c>
      <c r="D285" s="71" t="s">
        <v>4</v>
      </c>
      <c r="E285" s="72">
        <v>2.18E-2</v>
      </c>
      <c r="F285" s="57">
        <f t="shared" si="15"/>
        <v>12</v>
      </c>
      <c r="G285" s="57">
        <f t="shared" si="14"/>
        <v>2.18E-2</v>
      </c>
      <c r="H285" s="58">
        <f t="shared" si="13"/>
        <v>23</v>
      </c>
      <c r="K285" s="2"/>
    </row>
    <row r="286" spans="2:11" x14ac:dyDescent="0.25">
      <c r="B286" s="52"/>
      <c r="C286" s="70" t="s">
        <v>137</v>
      </c>
      <c r="D286" s="71" t="s">
        <v>4</v>
      </c>
      <c r="E286" s="72">
        <v>2.18E-2</v>
      </c>
      <c r="F286" s="57">
        <f t="shared" si="15"/>
        <v>1</v>
      </c>
      <c r="G286" s="57" t="str">
        <f t="shared" si="14"/>
        <v xml:space="preserve">  </v>
      </c>
      <c r="H286" s="58" t="str">
        <f t="shared" si="13"/>
        <v xml:space="preserve">  </v>
      </c>
      <c r="K286" s="2"/>
    </row>
    <row r="287" spans="2:11" x14ac:dyDescent="0.25">
      <c r="B287" s="52"/>
      <c r="C287" s="70" t="s">
        <v>138</v>
      </c>
      <c r="D287" s="71" t="s">
        <v>4</v>
      </c>
      <c r="E287" s="72">
        <v>2.18E-2</v>
      </c>
      <c r="F287" s="57">
        <f t="shared" si="15"/>
        <v>2</v>
      </c>
      <c r="G287" s="57" t="str">
        <f t="shared" si="14"/>
        <v xml:space="preserve">  </v>
      </c>
      <c r="H287" s="58" t="str">
        <f t="shared" si="13"/>
        <v xml:space="preserve">  </v>
      </c>
      <c r="K287" s="2"/>
    </row>
    <row r="288" spans="2:11" x14ac:dyDescent="0.25">
      <c r="B288" s="52"/>
      <c r="C288" s="70" t="s">
        <v>139</v>
      </c>
      <c r="D288" s="71" t="s">
        <v>4</v>
      </c>
      <c r="E288" s="72">
        <v>2.18E-2</v>
      </c>
      <c r="F288" s="57">
        <f t="shared" si="15"/>
        <v>3</v>
      </c>
      <c r="G288" s="57" t="str">
        <f t="shared" si="14"/>
        <v xml:space="preserve">  </v>
      </c>
      <c r="H288" s="58" t="str">
        <f t="shared" si="13"/>
        <v xml:space="preserve">  </v>
      </c>
      <c r="K288" s="2"/>
    </row>
    <row r="289" spans="2:11" x14ac:dyDescent="0.25">
      <c r="B289" s="52"/>
      <c r="C289" s="70" t="s">
        <v>140</v>
      </c>
      <c r="D289" s="71" t="s">
        <v>4</v>
      </c>
      <c r="E289" s="72">
        <v>2.18E-2</v>
      </c>
      <c r="F289" s="57">
        <f t="shared" si="15"/>
        <v>4</v>
      </c>
      <c r="G289" s="57" t="str">
        <f t="shared" si="14"/>
        <v xml:space="preserve">  </v>
      </c>
      <c r="H289" s="58" t="str">
        <f t="shared" si="13"/>
        <v xml:space="preserve">  </v>
      </c>
      <c r="K289" s="2"/>
    </row>
    <row r="290" spans="2:11" x14ac:dyDescent="0.25">
      <c r="B290" s="52"/>
      <c r="C290" s="70" t="s">
        <v>141</v>
      </c>
      <c r="D290" s="71" t="s">
        <v>4</v>
      </c>
      <c r="E290" s="72">
        <v>2.1899999999999999E-2</v>
      </c>
      <c r="F290" s="57">
        <f t="shared" si="15"/>
        <v>5</v>
      </c>
      <c r="G290" s="57" t="str">
        <f t="shared" si="14"/>
        <v xml:space="preserve">  </v>
      </c>
      <c r="H290" s="58" t="str">
        <f t="shared" ref="H290:H353" si="16">IF(F290=12,1+H278,"  ")</f>
        <v xml:space="preserve">  </v>
      </c>
      <c r="K290" s="2"/>
    </row>
    <row r="291" spans="2:11" x14ac:dyDescent="0.25">
      <c r="B291" s="52"/>
      <c r="C291" s="70" t="s">
        <v>142</v>
      </c>
      <c r="D291" s="71" t="s">
        <v>4</v>
      </c>
      <c r="E291" s="72">
        <v>2.1899999999999999E-2</v>
      </c>
      <c r="F291" s="57">
        <f t="shared" si="15"/>
        <v>6</v>
      </c>
      <c r="G291" s="57" t="str">
        <f t="shared" si="14"/>
        <v xml:space="preserve">  </v>
      </c>
      <c r="H291" s="58" t="str">
        <f t="shared" si="16"/>
        <v xml:space="preserve">  </v>
      </c>
      <c r="K291" s="2"/>
    </row>
    <row r="292" spans="2:11" x14ac:dyDescent="0.25">
      <c r="B292" s="52"/>
      <c r="C292" s="70" t="s">
        <v>143</v>
      </c>
      <c r="D292" s="71" t="s">
        <v>4</v>
      </c>
      <c r="E292" s="72">
        <v>2.1899999999999999E-2</v>
      </c>
      <c r="F292" s="57">
        <f t="shared" si="15"/>
        <v>7</v>
      </c>
      <c r="G292" s="57" t="str">
        <f t="shared" si="14"/>
        <v xml:space="preserve">  </v>
      </c>
      <c r="H292" s="58" t="str">
        <f t="shared" si="16"/>
        <v xml:space="preserve">  </v>
      </c>
      <c r="K292" s="2"/>
    </row>
    <row r="293" spans="2:11" x14ac:dyDescent="0.25">
      <c r="B293" s="52"/>
      <c r="C293" s="70" t="s">
        <v>144</v>
      </c>
      <c r="D293" s="71" t="s">
        <v>4</v>
      </c>
      <c r="E293" s="72">
        <v>2.1899999999999999E-2</v>
      </c>
      <c r="F293" s="57">
        <f t="shared" si="15"/>
        <v>8</v>
      </c>
      <c r="G293" s="57" t="str">
        <f t="shared" si="14"/>
        <v xml:space="preserve">  </v>
      </c>
      <c r="H293" s="58" t="str">
        <f t="shared" si="16"/>
        <v xml:space="preserve">  </v>
      </c>
      <c r="K293" s="2"/>
    </row>
    <row r="294" spans="2:11" x14ac:dyDescent="0.25">
      <c r="B294" s="52"/>
      <c r="C294" s="70" t="s">
        <v>145</v>
      </c>
      <c r="D294" s="71" t="s">
        <v>4</v>
      </c>
      <c r="E294" s="72">
        <v>2.1899999999999999E-2</v>
      </c>
      <c r="F294" s="57">
        <f t="shared" si="15"/>
        <v>9</v>
      </c>
      <c r="G294" s="57" t="str">
        <f t="shared" si="14"/>
        <v xml:space="preserve">  </v>
      </c>
      <c r="H294" s="58" t="str">
        <f t="shared" si="16"/>
        <v xml:space="preserve">  </v>
      </c>
      <c r="K294" s="2"/>
    </row>
    <row r="295" spans="2:11" x14ac:dyDescent="0.25">
      <c r="B295" s="52"/>
      <c r="C295" s="70" t="s">
        <v>146</v>
      </c>
      <c r="D295" s="71" t="s">
        <v>4</v>
      </c>
      <c r="E295" s="72">
        <v>2.1899999999999999E-2</v>
      </c>
      <c r="F295" s="57">
        <f t="shared" si="15"/>
        <v>10</v>
      </c>
      <c r="G295" s="57" t="str">
        <f t="shared" si="14"/>
        <v xml:space="preserve">  </v>
      </c>
      <c r="H295" s="58" t="str">
        <f t="shared" si="16"/>
        <v xml:space="preserve">  </v>
      </c>
      <c r="K295" s="2"/>
    </row>
    <row r="296" spans="2:11" x14ac:dyDescent="0.25">
      <c r="B296" s="52"/>
      <c r="C296" s="70" t="s">
        <v>147</v>
      </c>
      <c r="D296" s="71" t="s">
        <v>4</v>
      </c>
      <c r="E296" s="72">
        <v>2.1999999999999999E-2</v>
      </c>
      <c r="F296" s="57">
        <f t="shared" si="15"/>
        <v>11</v>
      </c>
      <c r="G296" s="57" t="str">
        <f t="shared" si="14"/>
        <v xml:space="preserve">  </v>
      </c>
      <c r="H296" s="58" t="str">
        <f t="shared" si="16"/>
        <v xml:space="preserve">  </v>
      </c>
      <c r="K296" s="2"/>
    </row>
    <row r="297" spans="2:11" x14ac:dyDescent="0.25">
      <c r="B297" s="52"/>
      <c r="C297" s="70" t="s">
        <v>148</v>
      </c>
      <c r="D297" s="71" t="s">
        <v>4</v>
      </c>
      <c r="E297" s="72">
        <v>2.1999999999999999E-2</v>
      </c>
      <c r="F297" s="57">
        <f t="shared" si="15"/>
        <v>12</v>
      </c>
      <c r="G297" s="57">
        <f t="shared" si="14"/>
        <v>2.1999999999999999E-2</v>
      </c>
      <c r="H297" s="58">
        <f t="shared" si="16"/>
        <v>24</v>
      </c>
      <c r="K297" s="2"/>
    </row>
    <row r="298" spans="2:11" x14ac:dyDescent="0.25">
      <c r="B298" s="52"/>
      <c r="C298" s="70" t="s">
        <v>149</v>
      </c>
      <c r="D298" s="71" t="s">
        <v>4</v>
      </c>
      <c r="E298" s="72">
        <v>2.1999999999999999E-2</v>
      </c>
      <c r="F298" s="57">
        <f t="shared" si="15"/>
        <v>1</v>
      </c>
      <c r="G298" s="57" t="str">
        <f t="shared" si="14"/>
        <v xml:space="preserve">  </v>
      </c>
      <c r="H298" s="58" t="str">
        <f t="shared" si="16"/>
        <v xml:space="preserve">  </v>
      </c>
      <c r="K298" s="2"/>
    </row>
    <row r="299" spans="2:11" x14ac:dyDescent="0.25">
      <c r="B299" s="52"/>
      <c r="C299" s="70" t="s">
        <v>150</v>
      </c>
      <c r="D299" s="71" t="s">
        <v>4</v>
      </c>
      <c r="E299" s="72">
        <v>2.1999999999999999E-2</v>
      </c>
      <c r="F299" s="57">
        <f t="shared" si="15"/>
        <v>2</v>
      </c>
      <c r="G299" s="57" t="str">
        <f t="shared" si="14"/>
        <v xml:space="preserve">  </v>
      </c>
      <c r="H299" s="58" t="str">
        <f t="shared" si="16"/>
        <v xml:space="preserve">  </v>
      </c>
      <c r="K299" s="2"/>
    </row>
    <row r="300" spans="2:11" x14ac:dyDescent="0.25">
      <c r="B300" s="52"/>
      <c r="C300" s="70" t="s">
        <v>151</v>
      </c>
      <c r="D300" s="71" t="s">
        <v>4</v>
      </c>
      <c r="E300" s="72">
        <v>2.1999999999999999E-2</v>
      </c>
      <c r="F300" s="57">
        <f t="shared" si="15"/>
        <v>3</v>
      </c>
      <c r="G300" s="57" t="str">
        <f t="shared" si="14"/>
        <v xml:space="preserve">  </v>
      </c>
      <c r="H300" s="58" t="str">
        <f t="shared" si="16"/>
        <v xml:space="preserve">  </v>
      </c>
      <c r="K300" s="2"/>
    </row>
    <row r="301" spans="2:11" x14ac:dyDescent="0.25">
      <c r="B301" s="52"/>
      <c r="C301" s="70" t="s">
        <v>152</v>
      </c>
      <c r="D301" s="71" t="s">
        <v>4</v>
      </c>
      <c r="E301" s="72">
        <v>2.1999999999999999E-2</v>
      </c>
      <c r="F301" s="57">
        <f t="shared" si="15"/>
        <v>4</v>
      </c>
      <c r="G301" s="57" t="str">
        <f t="shared" si="14"/>
        <v xml:space="preserve">  </v>
      </c>
      <c r="H301" s="58" t="str">
        <f t="shared" si="16"/>
        <v xml:space="preserve">  </v>
      </c>
      <c r="K301" s="2"/>
    </row>
    <row r="302" spans="2:11" x14ac:dyDescent="0.25">
      <c r="B302" s="52"/>
      <c r="C302" s="70" t="s">
        <v>153</v>
      </c>
      <c r="D302" s="71" t="s">
        <v>4</v>
      </c>
      <c r="E302" s="72">
        <v>2.2100000000000002E-2</v>
      </c>
      <c r="F302" s="57">
        <f t="shared" si="15"/>
        <v>5</v>
      </c>
      <c r="G302" s="57" t="str">
        <f t="shared" si="14"/>
        <v xml:space="preserve">  </v>
      </c>
      <c r="H302" s="58" t="str">
        <f t="shared" si="16"/>
        <v xml:space="preserve">  </v>
      </c>
      <c r="K302" s="2"/>
    </row>
    <row r="303" spans="2:11" x14ac:dyDescent="0.25">
      <c r="B303" s="52"/>
      <c r="C303" s="70" t="s">
        <v>154</v>
      </c>
      <c r="D303" s="71" t="s">
        <v>4</v>
      </c>
      <c r="E303" s="72">
        <v>2.2100000000000002E-2</v>
      </c>
      <c r="F303" s="57">
        <f t="shared" si="15"/>
        <v>6</v>
      </c>
      <c r="G303" s="57" t="str">
        <f t="shared" si="14"/>
        <v xml:space="preserve">  </v>
      </c>
      <c r="H303" s="58" t="str">
        <f t="shared" si="16"/>
        <v xml:space="preserve">  </v>
      </c>
      <c r="K303" s="2"/>
    </row>
    <row r="304" spans="2:11" x14ac:dyDescent="0.25">
      <c r="B304" s="52"/>
      <c r="C304" s="70" t="s">
        <v>155</v>
      </c>
      <c r="D304" s="71" t="s">
        <v>4</v>
      </c>
      <c r="E304" s="72">
        <v>2.2100000000000002E-2</v>
      </c>
      <c r="F304" s="57">
        <f t="shared" si="15"/>
        <v>7</v>
      </c>
      <c r="G304" s="57" t="str">
        <f t="shared" si="14"/>
        <v xml:space="preserve">  </v>
      </c>
      <c r="H304" s="58" t="str">
        <f t="shared" si="16"/>
        <v xml:space="preserve">  </v>
      </c>
      <c r="K304" s="2"/>
    </row>
    <row r="305" spans="2:11" x14ac:dyDescent="0.25">
      <c r="B305" s="52"/>
      <c r="C305" s="70" t="s">
        <v>156</v>
      </c>
      <c r="D305" s="71" t="s">
        <v>4</v>
      </c>
      <c r="E305" s="72">
        <v>2.2100000000000002E-2</v>
      </c>
      <c r="F305" s="57">
        <f t="shared" si="15"/>
        <v>8</v>
      </c>
      <c r="G305" s="57" t="str">
        <f t="shared" si="14"/>
        <v xml:space="preserve">  </v>
      </c>
      <c r="H305" s="58" t="str">
        <f t="shared" si="16"/>
        <v xml:space="preserve">  </v>
      </c>
      <c r="K305" s="2"/>
    </row>
    <row r="306" spans="2:11" x14ac:dyDescent="0.25">
      <c r="B306" s="52"/>
      <c r="C306" s="70" t="s">
        <v>157</v>
      </c>
      <c r="D306" s="71" t="s">
        <v>4</v>
      </c>
      <c r="E306" s="72">
        <v>2.2100000000000002E-2</v>
      </c>
      <c r="F306" s="57">
        <f t="shared" si="15"/>
        <v>9</v>
      </c>
      <c r="G306" s="57" t="str">
        <f t="shared" si="14"/>
        <v xml:space="preserve">  </v>
      </c>
      <c r="H306" s="58" t="str">
        <f t="shared" si="16"/>
        <v xml:space="preserve">  </v>
      </c>
      <c r="K306" s="2"/>
    </row>
    <row r="307" spans="2:11" x14ac:dyDescent="0.25">
      <c r="B307" s="52"/>
      <c r="C307" s="70" t="s">
        <v>158</v>
      </c>
      <c r="D307" s="71" t="s">
        <v>4</v>
      </c>
      <c r="E307" s="72">
        <v>2.2100000000000002E-2</v>
      </c>
      <c r="F307" s="57">
        <f t="shared" si="15"/>
        <v>10</v>
      </c>
      <c r="G307" s="57" t="str">
        <f t="shared" si="14"/>
        <v xml:space="preserve">  </v>
      </c>
      <c r="H307" s="58" t="str">
        <f t="shared" si="16"/>
        <v xml:space="preserve">  </v>
      </c>
      <c r="K307" s="2"/>
    </row>
    <row r="308" spans="2:11" x14ac:dyDescent="0.25">
      <c r="B308" s="52"/>
      <c r="C308" s="70" t="s">
        <v>159</v>
      </c>
      <c r="D308" s="71" t="s">
        <v>4</v>
      </c>
      <c r="E308" s="72">
        <v>2.2100000000000002E-2</v>
      </c>
      <c r="F308" s="57">
        <f t="shared" si="15"/>
        <v>11</v>
      </c>
      <c r="G308" s="57" t="str">
        <f t="shared" si="14"/>
        <v xml:space="preserve">  </v>
      </c>
      <c r="H308" s="58" t="str">
        <f t="shared" si="16"/>
        <v xml:space="preserve">  </v>
      </c>
      <c r="K308" s="2"/>
    </row>
    <row r="309" spans="2:11" x14ac:dyDescent="0.25">
      <c r="B309" s="52"/>
      <c r="C309" s="70" t="s">
        <v>160</v>
      </c>
      <c r="D309" s="71" t="s">
        <v>4</v>
      </c>
      <c r="E309" s="72">
        <v>2.2100000000000002E-2</v>
      </c>
      <c r="F309" s="57">
        <f t="shared" si="15"/>
        <v>12</v>
      </c>
      <c r="G309" s="57">
        <f t="shared" si="14"/>
        <v>2.2100000000000002E-2</v>
      </c>
      <c r="H309" s="58">
        <f t="shared" si="16"/>
        <v>25</v>
      </c>
      <c r="K309" s="2"/>
    </row>
    <row r="310" spans="2:11" x14ac:dyDescent="0.25">
      <c r="B310" s="52"/>
      <c r="C310" s="70" t="s">
        <v>161</v>
      </c>
      <c r="D310" s="71" t="s">
        <v>4</v>
      </c>
      <c r="E310" s="72">
        <v>2.2200000000000001E-2</v>
      </c>
      <c r="F310" s="57">
        <f t="shared" si="15"/>
        <v>1</v>
      </c>
      <c r="G310" s="57" t="str">
        <f t="shared" si="14"/>
        <v xml:space="preserve">  </v>
      </c>
      <c r="H310" s="58" t="str">
        <f t="shared" si="16"/>
        <v xml:space="preserve">  </v>
      </c>
      <c r="K310" s="2"/>
    </row>
    <row r="311" spans="2:11" x14ac:dyDescent="0.25">
      <c r="B311" s="52"/>
      <c r="C311" s="70" t="s">
        <v>162</v>
      </c>
      <c r="D311" s="71" t="s">
        <v>4</v>
      </c>
      <c r="E311" s="72">
        <v>2.2200000000000001E-2</v>
      </c>
      <c r="F311" s="57">
        <f t="shared" si="15"/>
        <v>2</v>
      </c>
      <c r="G311" s="57" t="str">
        <f t="shared" si="14"/>
        <v xml:space="preserve">  </v>
      </c>
      <c r="H311" s="58" t="str">
        <f t="shared" si="16"/>
        <v xml:space="preserve">  </v>
      </c>
      <c r="K311" s="2"/>
    </row>
    <row r="312" spans="2:11" x14ac:dyDescent="0.25">
      <c r="B312" s="52"/>
      <c r="C312" s="70" t="s">
        <v>163</v>
      </c>
      <c r="D312" s="71" t="s">
        <v>4</v>
      </c>
      <c r="E312" s="72">
        <v>2.2200000000000001E-2</v>
      </c>
      <c r="F312" s="57">
        <f t="shared" si="15"/>
        <v>3</v>
      </c>
      <c r="G312" s="57" t="str">
        <f t="shared" si="14"/>
        <v xml:space="preserve">  </v>
      </c>
      <c r="H312" s="58" t="str">
        <f t="shared" si="16"/>
        <v xml:space="preserve">  </v>
      </c>
      <c r="K312" s="2"/>
    </row>
    <row r="313" spans="2:11" x14ac:dyDescent="0.25">
      <c r="B313" s="52"/>
      <c r="C313" s="70" t="s">
        <v>164</v>
      </c>
      <c r="D313" s="71" t="s">
        <v>4</v>
      </c>
      <c r="E313" s="72">
        <v>2.2200000000000001E-2</v>
      </c>
      <c r="F313" s="57">
        <f t="shared" si="15"/>
        <v>4</v>
      </c>
      <c r="G313" s="57" t="str">
        <f t="shared" si="14"/>
        <v xml:space="preserve">  </v>
      </c>
      <c r="H313" s="58" t="str">
        <f t="shared" si="16"/>
        <v xml:space="preserve">  </v>
      </c>
      <c r="K313" s="2"/>
    </row>
    <row r="314" spans="2:11" x14ac:dyDescent="0.25">
      <c r="B314" s="52"/>
      <c r="C314" s="70" t="s">
        <v>165</v>
      </c>
      <c r="D314" s="71" t="s">
        <v>4</v>
      </c>
      <c r="E314" s="72">
        <v>2.2200000000000001E-2</v>
      </c>
      <c r="F314" s="57">
        <f t="shared" si="15"/>
        <v>5</v>
      </c>
      <c r="G314" s="57" t="str">
        <f t="shared" si="14"/>
        <v xml:space="preserve">  </v>
      </c>
      <c r="H314" s="58" t="str">
        <f t="shared" si="16"/>
        <v xml:space="preserve">  </v>
      </c>
      <c r="K314" s="2"/>
    </row>
    <row r="315" spans="2:11" x14ac:dyDescent="0.25">
      <c r="B315" s="52"/>
      <c r="C315" s="70" t="s">
        <v>166</v>
      </c>
      <c r="D315" s="71" t="s">
        <v>4</v>
      </c>
      <c r="E315" s="72">
        <v>2.2200000000000001E-2</v>
      </c>
      <c r="F315" s="57">
        <f t="shared" si="15"/>
        <v>6</v>
      </c>
      <c r="G315" s="57" t="str">
        <f t="shared" si="14"/>
        <v xml:space="preserve">  </v>
      </c>
      <c r="H315" s="58" t="str">
        <f t="shared" si="16"/>
        <v xml:space="preserve">  </v>
      </c>
      <c r="K315" s="2"/>
    </row>
    <row r="316" spans="2:11" x14ac:dyDescent="0.25">
      <c r="B316" s="52"/>
      <c r="C316" s="70" t="s">
        <v>167</v>
      </c>
      <c r="D316" s="71" t="s">
        <v>4</v>
      </c>
      <c r="E316" s="72">
        <v>2.2200000000000001E-2</v>
      </c>
      <c r="F316" s="57">
        <f t="shared" si="15"/>
        <v>7</v>
      </c>
      <c r="G316" s="57" t="str">
        <f t="shared" si="14"/>
        <v xml:space="preserve">  </v>
      </c>
      <c r="H316" s="58" t="str">
        <f t="shared" si="16"/>
        <v xml:space="preserve">  </v>
      </c>
      <c r="K316" s="2"/>
    </row>
    <row r="317" spans="2:11" x14ac:dyDescent="0.25">
      <c r="B317" s="52"/>
      <c r="C317" s="70" t="s">
        <v>168</v>
      </c>
      <c r="D317" s="71" t="s">
        <v>4</v>
      </c>
      <c r="E317" s="72">
        <v>2.2200000000000001E-2</v>
      </c>
      <c r="F317" s="57">
        <f t="shared" si="15"/>
        <v>8</v>
      </c>
      <c r="G317" s="57" t="str">
        <f t="shared" si="14"/>
        <v xml:space="preserve">  </v>
      </c>
      <c r="H317" s="58" t="str">
        <f t="shared" si="16"/>
        <v xml:space="preserve">  </v>
      </c>
      <c r="K317" s="2"/>
    </row>
    <row r="318" spans="2:11" x14ac:dyDescent="0.25">
      <c r="B318" s="52"/>
      <c r="C318" s="70" t="s">
        <v>169</v>
      </c>
      <c r="D318" s="71" t="s">
        <v>4</v>
      </c>
      <c r="E318" s="72">
        <v>2.2200000000000001E-2</v>
      </c>
      <c r="F318" s="57">
        <f t="shared" si="15"/>
        <v>9</v>
      </c>
      <c r="G318" s="57" t="str">
        <f t="shared" si="14"/>
        <v xml:space="preserve">  </v>
      </c>
      <c r="H318" s="58" t="str">
        <f t="shared" si="16"/>
        <v xml:space="preserve">  </v>
      </c>
      <c r="K318" s="2"/>
    </row>
    <row r="319" spans="2:11" x14ac:dyDescent="0.25">
      <c r="B319" s="52"/>
      <c r="C319" s="70" t="s">
        <v>170</v>
      </c>
      <c r="D319" s="71" t="s">
        <v>4</v>
      </c>
      <c r="E319" s="72">
        <v>2.2200000000000001E-2</v>
      </c>
      <c r="F319" s="57">
        <f t="shared" si="15"/>
        <v>10</v>
      </c>
      <c r="G319" s="57" t="str">
        <f t="shared" si="14"/>
        <v xml:space="preserve">  </v>
      </c>
      <c r="H319" s="58" t="str">
        <f t="shared" si="16"/>
        <v xml:space="preserve">  </v>
      </c>
      <c r="K319" s="2"/>
    </row>
    <row r="320" spans="2:11" x14ac:dyDescent="0.25">
      <c r="B320" s="52"/>
      <c r="C320" s="70" t="s">
        <v>171</v>
      </c>
      <c r="D320" s="71" t="s">
        <v>4</v>
      </c>
      <c r="E320" s="72">
        <v>2.2200000000000001E-2</v>
      </c>
      <c r="F320" s="57">
        <f t="shared" si="15"/>
        <v>11</v>
      </c>
      <c r="G320" s="57" t="str">
        <f t="shared" si="14"/>
        <v xml:space="preserve">  </v>
      </c>
      <c r="H320" s="58" t="str">
        <f t="shared" si="16"/>
        <v xml:space="preserve">  </v>
      </c>
      <c r="K320" s="2"/>
    </row>
    <row r="321" spans="2:11" x14ac:dyDescent="0.25">
      <c r="B321" s="52"/>
      <c r="C321" s="70" t="s">
        <v>172</v>
      </c>
      <c r="D321" s="71" t="s">
        <v>4</v>
      </c>
      <c r="E321" s="72">
        <v>2.23E-2</v>
      </c>
      <c r="F321" s="57">
        <f t="shared" si="15"/>
        <v>12</v>
      </c>
      <c r="G321" s="57">
        <f t="shared" si="14"/>
        <v>2.23E-2</v>
      </c>
      <c r="H321" s="58">
        <f t="shared" si="16"/>
        <v>26</v>
      </c>
      <c r="K321" s="2"/>
    </row>
    <row r="322" spans="2:11" x14ac:dyDescent="0.25">
      <c r="B322" s="52"/>
      <c r="C322" s="70" t="s">
        <v>173</v>
      </c>
      <c r="D322" s="71" t="s">
        <v>4</v>
      </c>
      <c r="E322" s="72">
        <v>2.23E-2</v>
      </c>
      <c r="F322" s="57">
        <f t="shared" si="15"/>
        <v>1</v>
      </c>
      <c r="G322" s="57" t="str">
        <f t="shared" si="14"/>
        <v xml:space="preserve">  </v>
      </c>
      <c r="H322" s="58" t="str">
        <f t="shared" si="16"/>
        <v xml:space="preserve">  </v>
      </c>
      <c r="K322" s="2"/>
    </row>
    <row r="323" spans="2:11" x14ac:dyDescent="0.25">
      <c r="B323" s="52"/>
      <c r="C323" s="70" t="s">
        <v>174</v>
      </c>
      <c r="D323" s="71" t="s">
        <v>4</v>
      </c>
      <c r="E323" s="72">
        <v>2.23E-2</v>
      </c>
      <c r="F323" s="57">
        <f t="shared" si="15"/>
        <v>2</v>
      </c>
      <c r="G323" s="57" t="str">
        <f t="shared" si="14"/>
        <v xml:space="preserve">  </v>
      </c>
      <c r="H323" s="58" t="str">
        <f t="shared" si="16"/>
        <v xml:space="preserve">  </v>
      </c>
      <c r="K323" s="2"/>
    </row>
    <row r="324" spans="2:11" x14ac:dyDescent="0.25">
      <c r="B324" s="52"/>
      <c r="C324" s="70" t="s">
        <v>175</v>
      </c>
      <c r="D324" s="71" t="s">
        <v>4</v>
      </c>
      <c r="E324" s="72">
        <v>2.23E-2</v>
      </c>
      <c r="F324" s="57">
        <f t="shared" si="15"/>
        <v>3</v>
      </c>
      <c r="G324" s="57" t="str">
        <f t="shared" si="14"/>
        <v xml:space="preserve">  </v>
      </c>
      <c r="H324" s="58" t="str">
        <f t="shared" si="16"/>
        <v xml:space="preserve">  </v>
      </c>
      <c r="K324" s="2"/>
    </row>
    <row r="325" spans="2:11" x14ac:dyDescent="0.25">
      <c r="B325" s="52"/>
      <c r="C325" s="70" t="s">
        <v>176</v>
      </c>
      <c r="D325" s="71" t="s">
        <v>4</v>
      </c>
      <c r="E325" s="72">
        <v>2.23E-2</v>
      </c>
      <c r="F325" s="57">
        <f t="shared" si="15"/>
        <v>4</v>
      </c>
      <c r="G325" s="57" t="str">
        <f t="shared" si="14"/>
        <v xml:space="preserve">  </v>
      </c>
      <c r="H325" s="58" t="str">
        <f t="shared" si="16"/>
        <v xml:space="preserve">  </v>
      </c>
      <c r="K325" s="2"/>
    </row>
    <row r="326" spans="2:11" x14ac:dyDescent="0.25">
      <c r="B326" s="52"/>
      <c r="C326" s="70" t="s">
        <v>177</v>
      </c>
      <c r="D326" s="71" t="s">
        <v>4</v>
      </c>
      <c r="E326" s="72">
        <v>2.23E-2</v>
      </c>
      <c r="F326" s="57">
        <f t="shared" si="15"/>
        <v>5</v>
      </c>
      <c r="G326" s="57" t="str">
        <f t="shared" si="14"/>
        <v xml:space="preserve">  </v>
      </c>
      <c r="H326" s="58" t="str">
        <f t="shared" si="16"/>
        <v xml:space="preserve">  </v>
      </c>
      <c r="K326" s="2"/>
    </row>
    <row r="327" spans="2:11" x14ac:dyDescent="0.25">
      <c r="B327" s="52"/>
      <c r="C327" s="70" t="s">
        <v>178</v>
      </c>
      <c r="D327" s="71" t="s">
        <v>4</v>
      </c>
      <c r="E327" s="72">
        <v>2.23E-2</v>
      </c>
      <c r="F327" s="57">
        <f t="shared" si="15"/>
        <v>6</v>
      </c>
      <c r="G327" s="57" t="str">
        <f t="shared" si="14"/>
        <v xml:space="preserve">  </v>
      </c>
      <c r="H327" s="58" t="str">
        <f t="shared" si="16"/>
        <v xml:space="preserve">  </v>
      </c>
      <c r="K327" s="2"/>
    </row>
    <row r="328" spans="2:11" x14ac:dyDescent="0.25">
      <c r="B328" s="52"/>
      <c r="C328" s="70" t="s">
        <v>179</v>
      </c>
      <c r="D328" s="71" t="s">
        <v>4</v>
      </c>
      <c r="E328" s="72">
        <v>2.23E-2</v>
      </c>
      <c r="F328" s="57">
        <f t="shared" si="15"/>
        <v>7</v>
      </c>
      <c r="G328" s="57" t="str">
        <f t="shared" si="14"/>
        <v xml:space="preserve">  </v>
      </c>
      <c r="H328" s="58" t="str">
        <f t="shared" si="16"/>
        <v xml:space="preserve">  </v>
      </c>
      <c r="K328" s="2"/>
    </row>
    <row r="329" spans="2:11" x14ac:dyDescent="0.25">
      <c r="B329" s="52"/>
      <c r="C329" s="70" t="s">
        <v>180</v>
      </c>
      <c r="D329" s="71" t="s">
        <v>4</v>
      </c>
      <c r="E329" s="72">
        <v>2.23E-2</v>
      </c>
      <c r="F329" s="57">
        <f t="shared" si="15"/>
        <v>8</v>
      </c>
      <c r="G329" s="57" t="str">
        <f t="shared" si="14"/>
        <v xml:space="preserve">  </v>
      </c>
      <c r="H329" s="58" t="str">
        <f t="shared" si="16"/>
        <v xml:space="preserve">  </v>
      </c>
      <c r="K329" s="2"/>
    </row>
    <row r="330" spans="2:11" x14ac:dyDescent="0.25">
      <c r="B330" s="52"/>
      <c r="C330" s="70" t="s">
        <v>181</v>
      </c>
      <c r="D330" s="71" t="s">
        <v>4</v>
      </c>
      <c r="E330" s="72">
        <v>2.23E-2</v>
      </c>
      <c r="F330" s="57">
        <f t="shared" si="15"/>
        <v>9</v>
      </c>
      <c r="G330" s="57" t="str">
        <f t="shared" si="14"/>
        <v xml:space="preserve">  </v>
      </c>
      <c r="H330" s="58" t="str">
        <f t="shared" si="16"/>
        <v xml:space="preserve">  </v>
      </c>
      <c r="K330" s="2"/>
    </row>
    <row r="331" spans="2:11" x14ac:dyDescent="0.25">
      <c r="B331" s="52"/>
      <c r="C331" s="70" t="s">
        <v>182</v>
      </c>
      <c r="D331" s="71" t="s">
        <v>4</v>
      </c>
      <c r="E331" s="72">
        <v>2.23E-2</v>
      </c>
      <c r="F331" s="57">
        <f t="shared" si="15"/>
        <v>10</v>
      </c>
      <c r="G331" s="57" t="str">
        <f t="shared" ref="G331:G369" si="17">IF(F331=12,E331,"  ")</f>
        <v xml:space="preserve">  </v>
      </c>
      <c r="H331" s="58" t="str">
        <f t="shared" si="16"/>
        <v xml:space="preserve">  </v>
      </c>
      <c r="K331" s="2"/>
    </row>
    <row r="332" spans="2:11" x14ac:dyDescent="0.25">
      <c r="B332" s="52"/>
      <c r="C332" s="70" t="s">
        <v>183</v>
      </c>
      <c r="D332" s="71" t="s">
        <v>4</v>
      </c>
      <c r="E332" s="72">
        <v>2.23E-2</v>
      </c>
      <c r="F332" s="57">
        <f t="shared" ref="F332:F369" si="18">IF(F331=12,1,F331+1)</f>
        <v>11</v>
      </c>
      <c r="G332" s="57" t="str">
        <f t="shared" si="17"/>
        <v xml:space="preserve">  </v>
      </c>
      <c r="H332" s="58" t="str">
        <f t="shared" si="16"/>
        <v xml:space="preserve">  </v>
      </c>
      <c r="K332" s="2"/>
    </row>
    <row r="333" spans="2:11" x14ac:dyDescent="0.25">
      <c r="B333" s="52"/>
      <c r="C333" s="70" t="s">
        <v>184</v>
      </c>
      <c r="D333" s="71" t="s">
        <v>4</v>
      </c>
      <c r="E333" s="72">
        <v>2.23E-2</v>
      </c>
      <c r="F333" s="57">
        <f t="shared" si="18"/>
        <v>12</v>
      </c>
      <c r="G333" s="57">
        <f t="shared" si="17"/>
        <v>2.23E-2</v>
      </c>
      <c r="H333" s="58">
        <f t="shared" si="16"/>
        <v>27</v>
      </c>
      <c r="K333" s="2"/>
    </row>
    <row r="334" spans="2:11" x14ac:dyDescent="0.25">
      <c r="B334" s="52"/>
      <c r="C334" s="70" t="s">
        <v>185</v>
      </c>
      <c r="D334" s="71" t="s">
        <v>4</v>
      </c>
      <c r="E334" s="72">
        <v>2.23E-2</v>
      </c>
      <c r="F334" s="57">
        <f t="shared" si="18"/>
        <v>1</v>
      </c>
      <c r="G334" s="57" t="str">
        <f t="shared" si="17"/>
        <v xml:space="preserve">  </v>
      </c>
      <c r="H334" s="58" t="str">
        <f t="shared" si="16"/>
        <v xml:space="preserve">  </v>
      </c>
      <c r="K334" s="2"/>
    </row>
    <row r="335" spans="2:11" x14ac:dyDescent="0.25">
      <c r="B335" s="52"/>
      <c r="C335" s="70" t="s">
        <v>186</v>
      </c>
      <c r="D335" s="71" t="s">
        <v>4</v>
      </c>
      <c r="E335" s="72">
        <v>2.23E-2</v>
      </c>
      <c r="F335" s="57">
        <f t="shared" si="18"/>
        <v>2</v>
      </c>
      <c r="G335" s="57" t="str">
        <f t="shared" si="17"/>
        <v xml:space="preserve">  </v>
      </c>
      <c r="H335" s="58" t="str">
        <f t="shared" si="16"/>
        <v xml:space="preserve">  </v>
      </c>
      <c r="K335" s="2"/>
    </row>
    <row r="336" spans="2:11" x14ac:dyDescent="0.25">
      <c r="B336" s="52"/>
      <c r="C336" s="70" t="s">
        <v>187</v>
      </c>
      <c r="D336" s="71" t="s">
        <v>4</v>
      </c>
      <c r="E336" s="72">
        <v>2.23E-2</v>
      </c>
      <c r="F336" s="57">
        <f t="shared" si="18"/>
        <v>3</v>
      </c>
      <c r="G336" s="57" t="str">
        <f t="shared" si="17"/>
        <v xml:space="preserve">  </v>
      </c>
      <c r="H336" s="58" t="str">
        <f t="shared" si="16"/>
        <v xml:space="preserve">  </v>
      </c>
      <c r="K336" s="2"/>
    </row>
    <row r="337" spans="2:11" x14ac:dyDescent="0.25">
      <c r="B337" s="52"/>
      <c r="C337" s="70" t="s">
        <v>188</v>
      </c>
      <c r="D337" s="71" t="s">
        <v>4</v>
      </c>
      <c r="E337" s="72">
        <v>2.23E-2</v>
      </c>
      <c r="F337" s="57">
        <f t="shared" si="18"/>
        <v>4</v>
      </c>
      <c r="G337" s="57" t="str">
        <f t="shared" si="17"/>
        <v xml:space="preserve">  </v>
      </c>
      <c r="H337" s="58" t="str">
        <f t="shared" si="16"/>
        <v xml:space="preserve">  </v>
      </c>
      <c r="K337" s="2"/>
    </row>
    <row r="338" spans="2:11" x14ac:dyDescent="0.25">
      <c r="B338" s="52"/>
      <c r="C338" s="70" t="s">
        <v>189</v>
      </c>
      <c r="D338" s="71" t="s">
        <v>4</v>
      </c>
      <c r="E338" s="72">
        <v>2.23E-2</v>
      </c>
      <c r="F338" s="57">
        <f t="shared" si="18"/>
        <v>5</v>
      </c>
      <c r="G338" s="57" t="str">
        <f t="shared" si="17"/>
        <v xml:space="preserve">  </v>
      </c>
      <c r="H338" s="58" t="str">
        <f t="shared" si="16"/>
        <v xml:space="preserve">  </v>
      </c>
      <c r="K338" s="2"/>
    </row>
    <row r="339" spans="2:11" x14ac:dyDescent="0.25">
      <c r="B339" s="52"/>
      <c r="C339" s="70" t="s">
        <v>190</v>
      </c>
      <c r="D339" s="71" t="s">
        <v>4</v>
      </c>
      <c r="E339" s="72">
        <v>2.23E-2</v>
      </c>
      <c r="F339" s="57">
        <f t="shared" si="18"/>
        <v>6</v>
      </c>
      <c r="G339" s="57" t="str">
        <f t="shared" si="17"/>
        <v xml:space="preserve">  </v>
      </c>
      <c r="H339" s="58" t="str">
        <f t="shared" si="16"/>
        <v xml:space="preserve">  </v>
      </c>
      <c r="K339" s="2"/>
    </row>
    <row r="340" spans="2:11" x14ac:dyDescent="0.25">
      <c r="B340" s="52"/>
      <c r="C340" s="70" t="s">
        <v>191</v>
      </c>
      <c r="D340" s="71" t="s">
        <v>4</v>
      </c>
      <c r="E340" s="72">
        <v>2.24E-2</v>
      </c>
      <c r="F340" s="57">
        <f t="shared" si="18"/>
        <v>7</v>
      </c>
      <c r="G340" s="57" t="str">
        <f t="shared" si="17"/>
        <v xml:space="preserve">  </v>
      </c>
      <c r="H340" s="58" t="str">
        <f t="shared" si="16"/>
        <v xml:space="preserve">  </v>
      </c>
      <c r="K340" s="2"/>
    </row>
    <row r="341" spans="2:11" x14ac:dyDescent="0.25">
      <c r="B341" s="52"/>
      <c r="C341" s="70" t="s">
        <v>192</v>
      </c>
      <c r="D341" s="71" t="s">
        <v>4</v>
      </c>
      <c r="E341" s="72">
        <v>2.24E-2</v>
      </c>
      <c r="F341" s="57">
        <f t="shared" si="18"/>
        <v>8</v>
      </c>
      <c r="G341" s="57" t="str">
        <f t="shared" si="17"/>
        <v xml:space="preserve">  </v>
      </c>
      <c r="H341" s="58" t="str">
        <f t="shared" si="16"/>
        <v xml:space="preserve">  </v>
      </c>
      <c r="K341" s="2"/>
    </row>
    <row r="342" spans="2:11" x14ac:dyDescent="0.25">
      <c r="B342" s="52"/>
      <c r="C342" s="70" t="s">
        <v>193</v>
      </c>
      <c r="D342" s="71" t="s">
        <v>4</v>
      </c>
      <c r="E342" s="72">
        <v>2.24E-2</v>
      </c>
      <c r="F342" s="57">
        <f t="shared" si="18"/>
        <v>9</v>
      </c>
      <c r="G342" s="57" t="str">
        <f t="shared" si="17"/>
        <v xml:space="preserve">  </v>
      </c>
      <c r="H342" s="58" t="str">
        <f t="shared" si="16"/>
        <v xml:space="preserve">  </v>
      </c>
      <c r="K342" s="2"/>
    </row>
    <row r="343" spans="2:11" x14ac:dyDescent="0.25">
      <c r="B343" s="52"/>
      <c r="C343" s="70" t="s">
        <v>194</v>
      </c>
      <c r="D343" s="71" t="s">
        <v>4</v>
      </c>
      <c r="E343" s="72">
        <v>2.24E-2</v>
      </c>
      <c r="F343" s="57">
        <f t="shared" si="18"/>
        <v>10</v>
      </c>
      <c r="G343" s="57" t="str">
        <f t="shared" si="17"/>
        <v xml:space="preserve">  </v>
      </c>
      <c r="H343" s="58" t="str">
        <f t="shared" si="16"/>
        <v xml:space="preserve">  </v>
      </c>
      <c r="K343" s="2"/>
    </row>
    <row r="344" spans="2:11" x14ac:dyDescent="0.25">
      <c r="B344" s="52"/>
      <c r="C344" s="70" t="s">
        <v>195</v>
      </c>
      <c r="D344" s="71" t="s">
        <v>4</v>
      </c>
      <c r="E344" s="72">
        <v>2.24E-2</v>
      </c>
      <c r="F344" s="57">
        <f t="shared" si="18"/>
        <v>11</v>
      </c>
      <c r="G344" s="57" t="str">
        <f t="shared" si="17"/>
        <v xml:space="preserve">  </v>
      </c>
      <c r="H344" s="58" t="str">
        <f t="shared" si="16"/>
        <v xml:space="preserve">  </v>
      </c>
      <c r="K344" s="2"/>
    </row>
    <row r="345" spans="2:11" x14ac:dyDescent="0.25">
      <c r="B345" s="52"/>
      <c r="C345" s="70" t="s">
        <v>196</v>
      </c>
      <c r="D345" s="71" t="s">
        <v>4</v>
      </c>
      <c r="E345" s="72">
        <v>2.24E-2</v>
      </c>
      <c r="F345" s="57">
        <f t="shared" si="18"/>
        <v>12</v>
      </c>
      <c r="G345" s="57">
        <f t="shared" si="17"/>
        <v>2.24E-2</v>
      </c>
      <c r="H345" s="58">
        <f t="shared" si="16"/>
        <v>28</v>
      </c>
      <c r="K345" s="2"/>
    </row>
    <row r="346" spans="2:11" x14ac:dyDescent="0.25">
      <c r="B346" s="52"/>
      <c r="C346" s="70" t="s">
        <v>197</v>
      </c>
      <c r="D346" s="71" t="s">
        <v>4</v>
      </c>
      <c r="E346" s="72">
        <v>2.24E-2</v>
      </c>
      <c r="F346" s="57">
        <f t="shared" si="18"/>
        <v>1</v>
      </c>
      <c r="G346" s="57" t="str">
        <f t="shared" si="17"/>
        <v xml:space="preserve">  </v>
      </c>
      <c r="H346" s="58" t="str">
        <f t="shared" si="16"/>
        <v xml:space="preserve">  </v>
      </c>
      <c r="K346" s="2"/>
    </row>
    <row r="347" spans="2:11" x14ac:dyDescent="0.25">
      <c r="B347" s="52"/>
      <c r="C347" s="70" t="s">
        <v>198</v>
      </c>
      <c r="D347" s="71" t="s">
        <v>4</v>
      </c>
      <c r="E347" s="72">
        <v>2.24E-2</v>
      </c>
      <c r="F347" s="57">
        <f t="shared" si="18"/>
        <v>2</v>
      </c>
      <c r="G347" s="57" t="str">
        <f t="shared" si="17"/>
        <v xml:space="preserve">  </v>
      </c>
      <c r="H347" s="58" t="str">
        <f t="shared" si="16"/>
        <v xml:space="preserve">  </v>
      </c>
      <c r="K347" s="2"/>
    </row>
    <row r="348" spans="2:11" x14ac:dyDescent="0.25">
      <c r="B348" s="52"/>
      <c r="C348" s="70" t="s">
        <v>199</v>
      </c>
      <c r="D348" s="71" t="s">
        <v>4</v>
      </c>
      <c r="E348" s="72">
        <v>2.24E-2</v>
      </c>
      <c r="F348" s="57">
        <f t="shared" si="18"/>
        <v>3</v>
      </c>
      <c r="G348" s="57" t="str">
        <f t="shared" si="17"/>
        <v xml:space="preserve">  </v>
      </c>
      <c r="H348" s="58" t="str">
        <f t="shared" si="16"/>
        <v xml:space="preserve">  </v>
      </c>
      <c r="K348" s="2"/>
    </row>
    <row r="349" spans="2:11" x14ac:dyDescent="0.25">
      <c r="B349" s="52"/>
      <c r="C349" s="70" t="s">
        <v>200</v>
      </c>
      <c r="D349" s="71" t="s">
        <v>4</v>
      </c>
      <c r="E349" s="72">
        <v>2.24E-2</v>
      </c>
      <c r="F349" s="57">
        <f t="shared" si="18"/>
        <v>4</v>
      </c>
      <c r="G349" s="57" t="str">
        <f t="shared" si="17"/>
        <v xml:space="preserve">  </v>
      </c>
      <c r="H349" s="58" t="str">
        <f t="shared" si="16"/>
        <v xml:space="preserve">  </v>
      </c>
      <c r="K349" s="2"/>
    </row>
    <row r="350" spans="2:11" x14ac:dyDescent="0.25">
      <c r="B350" s="52"/>
      <c r="C350" s="70" t="s">
        <v>201</v>
      </c>
      <c r="D350" s="71" t="s">
        <v>4</v>
      </c>
      <c r="E350" s="72">
        <v>2.24E-2</v>
      </c>
      <c r="F350" s="57">
        <f t="shared" si="18"/>
        <v>5</v>
      </c>
      <c r="G350" s="57" t="str">
        <f t="shared" si="17"/>
        <v xml:space="preserve">  </v>
      </c>
      <c r="H350" s="58" t="str">
        <f t="shared" si="16"/>
        <v xml:space="preserve">  </v>
      </c>
      <c r="K350" s="2"/>
    </row>
    <row r="351" spans="2:11" x14ac:dyDescent="0.25">
      <c r="B351" s="52"/>
      <c r="C351" s="70" t="s">
        <v>202</v>
      </c>
      <c r="D351" s="71" t="s">
        <v>4</v>
      </c>
      <c r="E351" s="72">
        <v>2.24E-2</v>
      </c>
      <c r="F351" s="57">
        <f t="shared" si="18"/>
        <v>6</v>
      </c>
      <c r="G351" s="57" t="str">
        <f t="shared" si="17"/>
        <v xml:space="preserve">  </v>
      </c>
      <c r="H351" s="58" t="str">
        <f t="shared" si="16"/>
        <v xml:space="preserve">  </v>
      </c>
      <c r="K351" s="2"/>
    </row>
    <row r="352" spans="2:11" x14ac:dyDescent="0.25">
      <c r="B352" s="52"/>
      <c r="C352" s="70" t="s">
        <v>203</v>
      </c>
      <c r="D352" s="71" t="s">
        <v>4</v>
      </c>
      <c r="E352" s="72">
        <v>2.24E-2</v>
      </c>
      <c r="F352" s="57">
        <f t="shared" si="18"/>
        <v>7</v>
      </c>
      <c r="G352" s="57" t="str">
        <f t="shared" si="17"/>
        <v xml:space="preserve">  </v>
      </c>
      <c r="H352" s="58" t="str">
        <f t="shared" si="16"/>
        <v xml:space="preserve">  </v>
      </c>
      <c r="K352" s="2"/>
    </row>
    <row r="353" spans="2:11" x14ac:dyDescent="0.25">
      <c r="B353" s="52"/>
      <c r="C353" s="70" t="s">
        <v>204</v>
      </c>
      <c r="D353" s="71" t="s">
        <v>4</v>
      </c>
      <c r="E353" s="72">
        <v>2.24E-2</v>
      </c>
      <c r="F353" s="57">
        <f t="shared" si="18"/>
        <v>8</v>
      </c>
      <c r="G353" s="57" t="str">
        <f t="shared" si="17"/>
        <v xml:space="preserve">  </v>
      </c>
      <c r="H353" s="58" t="str">
        <f t="shared" si="16"/>
        <v xml:space="preserve">  </v>
      </c>
      <c r="K353" s="2"/>
    </row>
    <row r="354" spans="2:11" x14ac:dyDescent="0.25">
      <c r="B354" s="52"/>
      <c r="C354" s="70" t="s">
        <v>205</v>
      </c>
      <c r="D354" s="71" t="s">
        <v>4</v>
      </c>
      <c r="E354" s="72">
        <v>2.24E-2</v>
      </c>
      <c r="F354" s="57">
        <f t="shared" si="18"/>
        <v>9</v>
      </c>
      <c r="G354" s="57" t="str">
        <f t="shared" si="17"/>
        <v xml:space="preserve">  </v>
      </c>
      <c r="H354" s="58" t="str">
        <f t="shared" ref="H354:H369" si="19">IF(F354=12,1+H342,"  ")</f>
        <v xml:space="preserve">  </v>
      </c>
      <c r="K354" s="2"/>
    </row>
    <row r="355" spans="2:11" x14ac:dyDescent="0.25">
      <c r="B355" s="52"/>
      <c r="C355" s="70" t="s">
        <v>206</v>
      </c>
      <c r="D355" s="71" t="s">
        <v>4</v>
      </c>
      <c r="E355" s="72">
        <v>2.24E-2</v>
      </c>
      <c r="F355" s="57">
        <f t="shared" si="18"/>
        <v>10</v>
      </c>
      <c r="G355" s="57" t="str">
        <f t="shared" si="17"/>
        <v xml:space="preserve">  </v>
      </c>
      <c r="H355" s="58" t="str">
        <f t="shared" si="19"/>
        <v xml:space="preserve">  </v>
      </c>
      <c r="K355" s="2"/>
    </row>
    <row r="356" spans="2:11" x14ac:dyDescent="0.25">
      <c r="B356" s="52"/>
      <c r="C356" s="70" t="s">
        <v>207</v>
      </c>
      <c r="D356" s="71" t="s">
        <v>4</v>
      </c>
      <c r="E356" s="72">
        <v>2.24E-2</v>
      </c>
      <c r="F356" s="57">
        <f t="shared" si="18"/>
        <v>11</v>
      </c>
      <c r="G356" s="57" t="str">
        <f t="shared" si="17"/>
        <v xml:space="preserve">  </v>
      </c>
      <c r="H356" s="58" t="str">
        <f t="shared" si="19"/>
        <v xml:space="preserve">  </v>
      </c>
      <c r="K356" s="2"/>
    </row>
    <row r="357" spans="2:11" x14ac:dyDescent="0.25">
      <c r="B357" s="52"/>
      <c r="C357" s="70" t="s">
        <v>208</v>
      </c>
      <c r="D357" s="71" t="s">
        <v>4</v>
      </c>
      <c r="E357" s="72">
        <v>2.24E-2</v>
      </c>
      <c r="F357" s="57">
        <f t="shared" si="18"/>
        <v>12</v>
      </c>
      <c r="G357" s="57">
        <f t="shared" si="17"/>
        <v>2.24E-2</v>
      </c>
      <c r="H357" s="58">
        <f t="shared" si="19"/>
        <v>29</v>
      </c>
      <c r="K357" s="2"/>
    </row>
    <row r="358" spans="2:11" x14ac:dyDescent="0.25">
      <c r="B358" s="52"/>
      <c r="C358" s="70" t="s">
        <v>209</v>
      </c>
      <c r="D358" s="71" t="s">
        <v>4</v>
      </c>
      <c r="E358" s="72">
        <v>2.24E-2</v>
      </c>
      <c r="F358" s="57">
        <f t="shared" si="18"/>
        <v>1</v>
      </c>
      <c r="G358" s="57" t="str">
        <f t="shared" si="17"/>
        <v xml:space="preserve">  </v>
      </c>
      <c r="H358" s="58" t="str">
        <f t="shared" si="19"/>
        <v xml:space="preserve">  </v>
      </c>
      <c r="K358" s="2"/>
    </row>
    <row r="359" spans="2:11" x14ac:dyDescent="0.25">
      <c r="B359" s="52"/>
      <c r="C359" s="70" t="s">
        <v>210</v>
      </c>
      <c r="D359" s="71" t="s">
        <v>4</v>
      </c>
      <c r="E359" s="72">
        <v>2.24E-2</v>
      </c>
      <c r="F359" s="57">
        <f t="shared" si="18"/>
        <v>2</v>
      </c>
      <c r="G359" s="57" t="str">
        <f t="shared" si="17"/>
        <v xml:space="preserve">  </v>
      </c>
      <c r="H359" s="58" t="str">
        <f t="shared" si="19"/>
        <v xml:space="preserve">  </v>
      </c>
      <c r="K359" s="2"/>
    </row>
    <row r="360" spans="2:11" x14ac:dyDescent="0.25">
      <c r="B360" s="52"/>
      <c r="C360" s="70" t="s">
        <v>211</v>
      </c>
      <c r="D360" s="71" t="s">
        <v>4</v>
      </c>
      <c r="E360" s="72">
        <v>2.24E-2</v>
      </c>
      <c r="F360" s="57">
        <f t="shared" si="18"/>
        <v>3</v>
      </c>
      <c r="G360" s="57" t="str">
        <f t="shared" si="17"/>
        <v xml:space="preserve">  </v>
      </c>
      <c r="H360" s="58" t="str">
        <f t="shared" si="19"/>
        <v xml:space="preserve">  </v>
      </c>
      <c r="K360" s="2"/>
    </row>
    <row r="361" spans="2:11" x14ac:dyDescent="0.25">
      <c r="B361" s="52"/>
      <c r="C361" s="70" t="s">
        <v>212</v>
      </c>
      <c r="D361" s="71" t="s">
        <v>4</v>
      </c>
      <c r="E361" s="72">
        <v>2.24E-2</v>
      </c>
      <c r="F361" s="57">
        <f t="shared" si="18"/>
        <v>4</v>
      </c>
      <c r="G361" s="57" t="str">
        <f t="shared" si="17"/>
        <v xml:space="preserve">  </v>
      </c>
      <c r="H361" s="58" t="str">
        <f t="shared" si="19"/>
        <v xml:space="preserve">  </v>
      </c>
      <c r="K361" s="2"/>
    </row>
    <row r="362" spans="2:11" x14ac:dyDescent="0.25">
      <c r="B362" s="52"/>
      <c r="C362" s="70" t="s">
        <v>213</v>
      </c>
      <c r="D362" s="71" t="s">
        <v>4</v>
      </c>
      <c r="E362" s="72">
        <v>2.24E-2</v>
      </c>
      <c r="F362" s="57">
        <f t="shared" si="18"/>
        <v>5</v>
      </c>
      <c r="G362" s="57" t="str">
        <f t="shared" si="17"/>
        <v xml:space="preserve">  </v>
      </c>
      <c r="H362" s="58" t="str">
        <f t="shared" si="19"/>
        <v xml:space="preserve">  </v>
      </c>
      <c r="K362" s="2"/>
    </row>
    <row r="363" spans="2:11" x14ac:dyDescent="0.25">
      <c r="B363" s="52"/>
      <c r="C363" s="70" t="s">
        <v>214</v>
      </c>
      <c r="D363" s="71" t="s">
        <v>4</v>
      </c>
      <c r="E363" s="72">
        <v>2.24E-2</v>
      </c>
      <c r="F363" s="57">
        <f t="shared" si="18"/>
        <v>6</v>
      </c>
      <c r="G363" s="57" t="str">
        <f t="shared" si="17"/>
        <v xml:space="preserve">  </v>
      </c>
      <c r="H363" s="58" t="str">
        <f t="shared" si="19"/>
        <v xml:space="preserve">  </v>
      </c>
      <c r="K363" s="2"/>
    </row>
    <row r="364" spans="2:11" x14ac:dyDescent="0.25">
      <c r="B364" s="52"/>
      <c r="C364" s="70" t="s">
        <v>215</v>
      </c>
      <c r="D364" s="71" t="s">
        <v>4</v>
      </c>
      <c r="E364" s="72">
        <v>2.24E-2</v>
      </c>
      <c r="F364" s="57">
        <f t="shared" si="18"/>
        <v>7</v>
      </c>
      <c r="G364" s="57" t="str">
        <f t="shared" si="17"/>
        <v xml:space="preserve">  </v>
      </c>
      <c r="H364" s="58" t="str">
        <f t="shared" si="19"/>
        <v xml:space="preserve">  </v>
      </c>
      <c r="K364" s="2"/>
    </row>
    <row r="365" spans="2:11" x14ac:dyDescent="0.25">
      <c r="B365" s="52"/>
      <c r="C365" s="70" t="s">
        <v>216</v>
      </c>
      <c r="D365" s="71" t="s">
        <v>4</v>
      </c>
      <c r="E365" s="72">
        <v>2.24E-2</v>
      </c>
      <c r="F365" s="57">
        <f t="shared" si="18"/>
        <v>8</v>
      </c>
      <c r="G365" s="57" t="str">
        <f t="shared" si="17"/>
        <v xml:space="preserve">  </v>
      </c>
      <c r="H365" s="58" t="str">
        <f t="shared" si="19"/>
        <v xml:space="preserve">  </v>
      </c>
      <c r="K365" s="2"/>
    </row>
    <row r="366" spans="2:11" x14ac:dyDescent="0.25">
      <c r="B366" s="52"/>
      <c r="C366" s="70" t="s">
        <v>217</v>
      </c>
      <c r="D366" s="71" t="s">
        <v>4</v>
      </c>
      <c r="E366" s="72">
        <v>2.24E-2</v>
      </c>
      <c r="F366" s="57">
        <f t="shared" si="18"/>
        <v>9</v>
      </c>
      <c r="G366" s="57" t="str">
        <f t="shared" si="17"/>
        <v xml:space="preserve">  </v>
      </c>
      <c r="H366" s="58" t="str">
        <f t="shared" si="19"/>
        <v xml:space="preserve">  </v>
      </c>
      <c r="K366" s="2"/>
    </row>
    <row r="367" spans="2:11" x14ac:dyDescent="0.25">
      <c r="B367" s="52"/>
      <c r="C367" s="70" t="s">
        <v>218</v>
      </c>
      <c r="D367" s="71" t="s">
        <v>4</v>
      </c>
      <c r="E367" s="72">
        <v>2.24E-2</v>
      </c>
      <c r="F367" s="57">
        <f t="shared" si="18"/>
        <v>10</v>
      </c>
      <c r="G367" s="57" t="str">
        <f t="shared" si="17"/>
        <v xml:space="preserve">  </v>
      </c>
      <c r="H367" s="58" t="str">
        <f t="shared" si="19"/>
        <v xml:space="preserve">  </v>
      </c>
      <c r="K367" s="2"/>
    </row>
    <row r="368" spans="2:11" x14ac:dyDescent="0.25">
      <c r="B368" s="52"/>
      <c r="C368" s="70" t="s">
        <v>219</v>
      </c>
      <c r="D368" s="71" t="s">
        <v>4</v>
      </c>
      <c r="E368" s="72">
        <v>2.24E-2</v>
      </c>
      <c r="F368" s="57">
        <f t="shared" si="18"/>
        <v>11</v>
      </c>
      <c r="G368" s="57" t="str">
        <f t="shared" si="17"/>
        <v xml:space="preserve">  </v>
      </c>
      <c r="H368" s="58" t="str">
        <f t="shared" si="19"/>
        <v xml:space="preserve">  </v>
      </c>
      <c r="K368" s="2"/>
    </row>
    <row r="369" spans="2:11" x14ac:dyDescent="0.25">
      <c r="B369" s="69"/>
      <c r="C369" s="75" t="s">
        <v>220</v>
      </c>
      <c r="D369" s="76" t="s">
        <v>221</v>
      </c>
      <c r="E369" s="77">
        <v>2.24E-2</v>
      </c>
      <c r="F369" s="59">
        <f t="shared" si="18"/>
        <v>12</v>
      </c>
      <c r="G369" s="59">
        <f t="shared" si="17"/>
        <v>2.24E-2</v>
      </c>
      <c r="H369" s="60">
        <f t="shared" si="19"/>
        <v>30</v>
      </c>
      <c r="K369" s="2"/>
    </row>
    <row r="370" spans="2:11" x14ac:dyDescent="0.25">
      <c r="K370" s="2"/>
    </row>
    <row r="371" spans="2:11" x14ac:dyDescent="0.25">
      <c r="K371" s="2"/>
    </row>
    <row r="372" spans="2:11" x14ac:dyDescent="0.25">
      <c r="K372" s="2"/>
    </row>
  </sheetData>
  <hyperlinks>
    <hyperlink ref="E3" r:id="rId1" xr:uid="{B25CEC90-C981-49A0-9661-7BA1E0590EBA}"/>
    <hyperlink ref="E4" r:id="rId2" xr:uid="{C79DFB62-6F46-470A-B98C-9D4D44F6DFD4}"/>
  </hyperlinks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D362-B4E3-48BA-AB69-A6DDF7C39754}">
  <sheetPr codeName="Sheet6"/>
  <dimension ref="D7:AQ41"/>
  <sheetViews>
    <sheetView topLeftCell="A4" workbookViewId="0">
      <selection activeCell="O37" sqref="O37"/>
    </sheetView>
  </sheetViews>
  <sheetFormatPr defaultRowHeight="15" x14ac:dyDescent="0.25"/>
  <cols>
    <col min="1" max="16384" width="9.140625" style="9"/>
  </cols>
  <sheetData>
    <row r="7" spans="4:43" x14ac:dyDescent="0.25">
      <c r="N7" s="9">
        <v>0.35</v>
      </c>
    </row>
    <row r="8" spans="4:43" x14ac:dyDescent="0.25">
      <c r="G8" s="9">
        <v>100</v>
      </c>
      <c r="I8" s="116">
        <f>'W-Bond'!E14</f>
        <v>1</v>
      </c>
    </row>
    <row r="9" spans="4:43" x14ac:dyDescent="0.25">
      <c r="I9" s="9">
        <f>51</f>
        <v>51</v>
      </c>
    </row>
    <row r="10" spans="4:43" x14ac:dyDescent="0.25">
      <c r="D10" s="9">
        <f>Bond!A29</f>
        <v>11</v>
      </c>
      <c r="E10" s="9">
        <f>Bond!B29</f>
        <v>0.9789807406797475</v>
      </c>
      <c r="F10" s="20">
        <f>Bond!C29</f>
        <v>2.1019259320252504E-2</v>
      </c>
      <c r="G10" s="9">
        <f>$G$8*F10</f>
        <v>2.1019259320252504</v>
      </c>
      <c r="H10" s="9">
        <f>IF(I9=0,0,MIN(G10*$I$8,I9))</f>
        <v>2.1019259320252504</v>
      </c>
      <c r="I10" s="9">
        <f>I9-H10</f>
        <v>48.898074067974747</v>
      </c>
      <c r="J10" s="8">
        <f>H10/$I$9</f>
        <v>4.121423396127942E-2</v>
      </c>
      <c r="K10" s="9">
        <f>G10-H10</f>
        <v>0</v>
      </c>
      <c r="L10" s="9">
        <f>$K10</f>
        <v>0</v>
      </c>
      <c r="M10" s="9">
        <f>SUM(N10:AQ10)</f>
        <v>48.999999999999758</v>
      </c>
      <c r="N10" s="9">
        <f>$K10</f>
        <v>0</v>
      </c>
      <c r="O10" s="9">
        <f>$K11</f>
        <v>0</v>
      </c>
      <c r="P10" s="9">
        <f>$K12</f>
        <v>0</v>
      </c>
      <c r="Q10" s="9">
        <f>$K13</f>
        <v>0</v>
      </c>
      <c r="R10" s="9">
        <f>$K14</f>
        <v>0</v>
      </c>
      <c r="S10" s="9">
        <f>$K15</f>
        <v>0</v>
      </c>
      <c r="T10" s="9">
        <f>$K16</f>
        <v>0</v>
      </c>
      <c r="U10" s="9">
        <f>$K17</f>
        <v>0</v>
      </c>
      <c r="V10" s="9">
        <f>$K18</f>
        <v>0</v>
      </c>
      <c r="W10" s="9">
        <f>$K19</f>
        <v>0</v>
      </c>
      <c r="X10" s="9">
        <f>$K20</f>
        <v>0</v>
      </c>
      <c r="Y10" s="9">
        <f>$K21</f>
        <v>0</v>
      </c>
      <c r="Z10" s="9">
        <f>$K22</f>
        <v>0</v>
      </c>
      <c r="AA10" s="9">
        <f>$K23</f>
        <v>0</v>
      </c>
      <c r="AB10" s="9">
        <f>$K24</f>
        <v>0</v>
      </c>
      <c r="AC10" s="9">
        <f>$K25</f>
        <v>0</v>
      </c>
      <c r="AD10" s="9">
        <f>$K26</f>
        <v>0</v>
      </c>
      <c r="AE10" s="9">
        <f>$K27</f>
        <v>0</v>
      </c>
      <c r="AF10" s="9">
        <f>$K28</f>
        <v>1.7937970966917964</v>
      </c>
      <c r="AG10" s="9">
        <f>$K29</f>
        <v>3.6857398449260117</v>
      </c>
      <c r="AH10" s="9">
        <f>$K30</f>
        <v>3.7963120402737918</v>
      </c>
      <c r="AI10" s="9">
        <f>$K31</f>
        <v>3.9102014014820052</v>
      </c>
      <c r="AJ10" s="9">
        <f>$K32</f>
        <v>4.0275074435264679</v>
      </c>
      <c r="AK10" s="9">
        <f>$K33</f>
        <v>4.1483326668322604</v>
      </c>
      <c r="AL10" s="9">
        <f>$K34</f>
        <v>4.2727826468372223</v>
      </c>
      <c r="AM10" s="9">
        <f>$K35</f>
        <v>4.4009661262423423</v>
      </c>
      <c r="AN10" s="9">
        <f>$K36</f>
        <v>4.5329951100296109</v>
      </c>
      <c r="AO10" s="9">
        <f>$K37</f>
        <v>4.6689849633304998</v>
      </c>
      <c r="AP10" s="9">
        <f>$K38</f>
        <v>4.809054512230416</v>
      </c>
      <c r="AQ10" s="9">
        <f>$K39</f>
        <v>4.9533261475973287</v>
      </c>
    </row>
    <row r="11" spans="4:43" x14ac:dyDescent="0.25">
      <c r="D11" s="9">
        <f>Bond!A30</f>
        <v>12</v>
      </c>
      <c r="E11" s="9">
        <f>Bond!B30</f>
        <v>0.95733090357988737</v>
      </c>
      <c r="F11" s="20">
        <f>Bond!C30</f>
        <v>2.1649837099860125E-2</v>
      </c>
      <c r="G11" s="9">
        <f t="shared" ref="G11:G39" si="0">$G$8*F11</f>
        <v>2.1649837099860125</v>
      </c>
      <c r="H11" s="9">
        <f t="shared" ref="H11:H39" si="1">IF(I10=0,0,MIN(G11*$I$8,I10))</f>
        <v>2.1649837099860125</v>
      </c>
      <c r="I11" s="9">
        <f t="shared" ref="I11:I39" si="2">I10-H11</f>
        <v>46.733090357988736</v>
      </c>
      <c r="J11" s="8">
        <f t="shared" ref="J11:J39" si="3">H11/$I$9</f>
        <v>4.2450660980117891E-2</v>
      </c>
      <c r="K11" s="9">
        <f t="shared" ref="K11:K39" si="4">G11-H11</f>
        <v>0</v>
      </c>
      <c r="L11" s="9">
        <f t="shared" ref="L11:L39" si="5">$K11</f>
        <v>0</v>
      </c>
    </row>
    <row r="12" spans="4:43" x14ac:dyDescent="0.25">
      <c r="D12" s="9">
        <f>Bond!A31</f>
        <v>13</v>
      </c>
      <c r="E12" s="9">
        <f>Bond!B31</f>
        <v>0.93503157136703152</v>
      </c>
      <c r="F12" s="20">
        <f>Bond!C31</f>
        <v>2.2299332212855849E-2</v>
      </c>
      <c r="G12" s="9">
        <f t="shared" si="0"/>
        <v>2.2299332212855849</v>
      </c>
      <c r="H12" s="9">
        <f t="shared" si="1"/>
        <v>2.2299332212855849</v>
      </c>
      <c r="I12" s="9">
        <f t="shared" si="2"/>
        <v>44.503157136703152</v>
      </c>
      <c r="J12" s="8">
        <f t="shared" si="3"/>
        <v>4.3724180809521271E-2</v>
      </c>
      <c r="K12" s="9">
        <f t="shared" si="4"/>
        <v>0</v>
      </c>
      <c r="L12" s="9">
        <f t="shared" si="5"/>
        <v>0</v>
      </c>
      <c r="M12" s="9">
        <f>SUM(N12:AQ12)</f>
        <v>48.999999999999758</v>
      </c>
      <c r="N12" s="9">
        <f>N10+$N$7</f>
        <v>0.35</v>
      </c>
      <c r="O12" s="9">
        <f t="shared" ref="O12:S12" si="6">O10+$N$7</f>
        <v>0.35</v>
      </c>
      <c r="P12" s="9">
        <f t="shared" si="6"/>
        <v>0.35</v>
      </c>
      <c r="Q12" s="9">
        <f t="shared" si="6"/>
        <v>0.35</v>
      </c>
      <c r="R12" s="9">
        <f t="shared" si="6"/>
        <v>0.35</v>
      </c>
      <c r="S12" s="9">
        <f t="shared" si="6"/>
        <v>0.35</v>
      </c>
      <c r="T12" s="9">
        <f t="shared" ref="T12:AK12" si="7">T10</f>
        <v>0</v>
      </c>
      <c r="U12" s="9">
        <f t="shared" si="7"/>
        <v>0</v>
      </c>
      <c r="V12" s="9">
        <f t="shared" si="7"/>
        <v>0</v>
      </c>
      <c r="W12" s="9">
        <f t="shared" si="7"/>
        <v>0</v>
      </c>
      <c r="X12" s="9">
        <f t="shared" si="7"/>
        <v>0</v>
      </c>
      <c r="Y12" s="9">
        <f t="shared" si="7"/>
        <v>0</v>
      </c>
      <c r="Z12" s="9">
        <f t="shared" si="7"/>
        <v>0</v>
      </c>
      <c r="AA12" s="9">
        <f t="shared" si="7"/>
        <v>0</v>
      </c>
      <c r="AB12" s="9">
        <f t="shared" si="7"/>
        <v>0</v>
      </c>
      <c r="AC12" s="9">
        <f t="shared" si="7"/>
        <v>0</v>
      </c>
      <c r="AD12" s="9">
        <f t="shared" si="7"/>
        <v>0</v>
      </c>
      <c r="AE12" s="9">
        <f t="shared" si="7"/>
        <v>0</v>
      </c>
      <c r="AF12" s="9">
        <f t="shared" si="7"/>
        <v>1.7937970966917964</v>
      </c>
      <c r="AG12" s="9">
        <f t="shared" si="7"/>
        <v>3.6857398449260117</v>
      </c>
      <c r="AH12" s="9">
        <f t="shared" si="7"/>
        <v>3.7963120402737918</v>
      </c>
      <c r="AI12" s="9">
        <f t="shared" si="7"/>
        <v>3.9102014014820052</v>
      </c>
      <c r="AJ12" s="9">
        <f t="shared" si="7"/>
        <v>4.0275074435264679</v>
      </c>
      <c r="AK12" s="9">
        <f t="shared" si="7"/>
        <v>4.1483326668322604</v>
      </c>
      <c r="AL12" s="9">
        <f t="shared" ref="AL12:AN12" si="8">AL10-$N$7</f>
        <v>3.9227826468372222</v>
      </c>
      <c r="AM12" s="9">
        <f t="shared" si="8"/>
        <v>4.0509661262423426</v>
      </c>
      <c r="AN12" s="9">
        <f t="shared" si="8"/>
        <v>4.1829951100296112</v>
      </c>
      <c r="AO12" s="9">
        <f>AO10-$N$7</f>
        <v>4.3189849633305002</v>
      </c>
      <c r="AP12" s="9">
        <f t="shared" ref="AP12:AQ12" si="9">AP10-$N$7</f>
        <v>4.4590545122304164</v>
      </c>
      <c r="AQ12" s="9">
        <f t="shared" si="9"/>
        <v>4.6033261475973291</v>
      </c>
    </row>
    <row r="13" spans="4:43" x14ac:dyDescent="0.25">
      <c r="D13" s="9">
        <f>Bond!A32</f>
        <v>14</v>
      </c>
      <c r="E13" s="9">
        <f>Bond!B32</f>
        <v>0.91206325918778997</v>
      </c>
      <c r="F13" s="20">
        <f>Bond!C32</f>
        <v>2.2968312179241557E-2</v>
      </c>
      <c r="G13" s="9">
        <f t="shared" si="0"/>
        <v>2.2968312179241557</v>
      </c>
      <c r="H13" s="9">
        <f t="shared" si="1"/>
        <v>2.2968312179241557</v>
      </c>
      <c r="I13" s="9">
        <f t="shared" si="2"/>
        <v>42.206325918778994</v>
      </c>
      <c r="J13" s="8">
        <f t="shared" si="3"/>
        <v>4.5035906233806974E-2</v>
      </c>
      <c r="K13" s="9">
        <f t="shared" si="4"/>
        <v>0</v>
      </c>
      <c r="L13" s="9">
        <f t="shared" si="5"/>
        <v>0</v>
      </c>
    </row>
    <row r="14" spans="4:43" x14ac:dyDescent="0.25">
      <c r="D14" s="9">
        <f>Bond!A33</f>
        <v>15</v>
      </c>
      <c r="E14" s="9">
        <f>Bond!B33</f>
        <v>0.88840589764317113</v>
      </c>
      <c r="F14" s="20">
        <f>Bond!C33</f>
        <v>2.3657361544618838E-2</v>
      </c>
      <c r="G14" s="9">
        <f t="shared" si="0"/>
        <v>2.3657361544618838</v>
      </c>
      <c r="H14" s="9">
        <f t="shared" si="1"/>
        <v>2.3657361544618838</v>
      </c>
      <c r="I14" s="9">
        <f t="shared" si="2"/>
        <v>39.840589764317109</v>
      </c>
      <c r="J14" s="8">
        <f t="shared" si="3"/>
        <v>4.6386983420821253E-2</v>
      </c>
      <c r="K14" s="9">
        <f t="shared" si="4"/>
        <v>0</v>
      </c>
      <c r="L14" s="9">
        <f t="shared" si="5"/>
        <v>0</v>
      </c>
    </row>
    <row r="15" spans="4:43" x14ac:dyDescent="0.25">
      <c r="D15" s="9">
        <f>Bond!A34</f>
        <v>16</v>
      </c>
      <c r="E15" s="9">
        <f>Bond!B34</f>
        <v>0.86403881525221371</v>
      </c>
      <c r="F15" s="20">
        <f>Bond!C34</f>
        <v>2.4367082390957417E-2</v>
      </c>
      <c r="G15" s="9">
        <f t="shared" si="0"/>
        <v>2.4367082390957417</v>
      </c>
      <c r="H15" s="9">
        <f t="shared" si="1"/>
        <v>2.4367082390957417</v>
      </c>
      <c r="I15" s="9">
        <f t="shared" si="2"/>
        <v>37.403881525221365</v>
      </c>
      <c r="J15" s="8">
        <f t="shared" si="3"/>
        <v>4.7778592923445919E-2</v>
      </c>
      <c r="K15" s="9">
        <f t="shared" si="4"/>
        <v>0</v>
      </c>
      <c r="L15" s="9">
        <f t="shared" si="5"/>
        <v>0</v>
      </c>
    </row>
    <row r="16" spans="4:43" x14ac:dyDescent="0.25">
      <c r="D16" s="9">
        <f>Bond!A35</f>
        <v>17</v>
      </c>
      <c r="E16" s="9">
        <f>Bond!B35</f>
        <v>0.83894072038952761</v>
      </c>
      <c r="F16" s="20">
        <f>Bond!C35</f>
        <v>2.5098094862686104E-2</v>
      </c>
      <c r="G16" s="9">
        <f t="shared" si="0"/>
        <v>2.5098094862686104</v>
      </c>
      <c r="H16" s="9">
        <f t="shared" si="1"/>
        <v>2.5098094862686104</v>
      </c>
      <c r="I16" s="9">
        <f t="shared" si="2"/>
        <v>34.894072038952757</v>
      </c>
      <c r="J16" s="8">
        <f t="shared" si="3"/>
        <v>4.9211950711149227E-2</v>
      </c>
      <c r="K16" s="9">
        <f t="shared" si="4"/>
        <v>0</v>
      </c>
      <c r="L16" s="9">
        <f t="shared" si="5"/>
        <v>0</v>
      </c>
    </row>
    <row r="17" spans="4:12" x14ac:dyDescent="0.25">
      <c r="D17" s="9">
        <f>Bond!A36</f>
        <v>18</v>
      </c>
      <c r="E17" s="9">
        <f>Bond!B36</f>
        <v>0.81308968268096093</v>
      </c>
      <c r="F17" s="20">
        <f>Bond!C36</f>
        <v>2.5851037708566671E-2</v>
      </c>
      <c r="G17" s="9">
        <f t="shared" si="0"/>
        <v>2.5851037708566671</v>
      </c>
      <c r="H17" s="9">
        <f t="shared" si="1"/>
        <v>2.5851037708566671</v>
      </c>
      <c r="I17" s="9">
        <f t="shared" si="2"/>
        <v>32.308968268096088</v>
      </c>
      <c r="J17" s="8">
        <f t="shared" si="3"/>
        <v>5.0688309232483665E-2</v>
      </c>
      <c r="K17" s="9">
        <f t="shared" si="4"/>
        <v>0</v>
      </c>
      <c r="L17" s="9">
        <f t="shared" si="5"/>
        <v>0</v>
      </c>
    </row>
    <row r="18" spans="4:12" x14ac:dyDescent="0.25">
      <c r="D18" s="9">
        <f>Bond!A37</f>
        <v>19</v>
      </c>
      <c r="E18" s="9">
        <f>Bond!B37</f>
        <v>0.78646311384113721</v>
      </c>
      <c r="F18" s="20">
        <f>Bond!C37</f>
        <v>2.6626568839823728E-2</v>
      </c>
      <c r="G18" s="9">
        <f t="shared" si="0"/>
        <v>2.6626568839823728</v>
      </c>
      <c r="H18" s="9">
        <f t="shared" si="1"/>
        <v>2.6626568839823728</v>
      </c>
      <c r="I18" s="9">
        <f t="shared" si="2"/>
        <v>29.646311384113716</v>
      </c>
      <c r="J18" s="8">
        <f t="shared" si="3"/>
        <v>5.2208958509458288E-2</v>
      </c>
      <c r="K18" s="9">
        <f t="shared" si="4"/>
        <v>0</v>
      </c>
      <c r="L18" s="9">
        <f t="shared" si="5"/>
        <v>0</v>
      </c>
    </row>
    <row r="19" spans="4:12" x14ac:dyDescent="0.25">
      <c r="D19" s="9">
        <f>Bond!A38</f>
        <v>20</v>
      </c>
      <c r="E19" s="9">
        <f>Bond!B38</f>
        <v>0.75903774793611878</v>
      </c>
      <c r="F19" s="20">
        <f>Bond!C38</f>
        <v>2.7425365905018428E-2</v>
      </c>
      <c r="G19" s="9">
        <f t="shared" si="0"/>
        <v>2.7425365905018428</v>
      </c>
      <c r="H19" s="9">
        <f t="shared" si="1"/>
        <v>2.7425365905018428</v>
      </c>
      <c r="I19" s="9">
        <f t="shared" si="2"/>
        <v>26.903774793611873</v>
      </c>
      <c r="J19" s="8">
        <f t="shared" si="3"/>
        <v>5.3775227264742015E-2</v>
      </c>
      <c r="K19" s="9">
        <f t="shared" si="4"/>
        <v>0</v>
      </c>
      <c r="L19" s="9">
        <f t="shared" si="5"/>
        <v>0</v>
      </c>
    </row>
    <row r="20" spans="4:12" x14ac:dyDescent="0.25">
      <c r="D20" s="9">
        <f>Bond!A39</f>
        <v>21</v>
      </c>
      <c r="E20" s="9">
        <f>Bond!B39</f>
        <v>0.73078962105394984</v>
      </c>
      <c r="F20" s="20">
        <f>Bond!C39</f>
        <v>2.8248126882168934E-2</v>
      </c>
      <c r="G20" s="9">
        <f t="shared" si="0"/>
        <v>2.8248126882168934</v>
      </c>
      <c r="H20" s="9">
        <f t="shared" si="1"/>
        <v>2.8248126882168934</v>
      </c>
      <c r="I20" s="9">
        <f t="shared" si="2"/>
        <v>24.078962105394979</v>
      </c>
      <c r="J20" s="8">
        <f t="shared" si="3"/>
        <v>5.5388484082684181E-2</v>
      </c>
      <c r="K20" s="9">
        <f t="shared" si="4"/>
        <v>0</v>
      </c>
      <c r="L20" s="9">
        <f t="shared" si="5"/>
        <v>0</v>
      </c>
    </row>
    <row r="21" spans="4:12" x14ac:dyDescent="0.25">
      <c r="D21" s="9">
        <f>Bond!A40</f>
        <v>22</v>
      </c>
      <c r="E21" s="9">
        <f>Bond!B40</f>
        <v>0.70169405036531585</v>
      </c>
      <c r="F21" s="20">
        <f>Bond!C40</f>
        <v>2.9095570688633998E-2</v>
      </c>
      <c r="G21" s="9">
        <f t="shared" si="0"/>
        <v>2.9095570688633998</v>
      </c>
      <c r="H21" s="9">
        <f t="shared" si="1"/>
        <v>2.9095570688633998</v>
      </c>
      <c r="I21" s="9">
        <f t="shared" si="2"/>
        <v>21.169405036531579</v>
      </c>
      <c r="J21" s="8">
        <f t="shared" si="3"/>
        <v>5.7050138605164703E-2</v>
      </c>
      <c r="K21" s="9">
        <f t="shared" si="4"/>
        <v>0</v>
      </c>
      <c r="L21" s="9">
        <f t="shared" si="5"/>
        <v>0</v>
      </c>
    </row>
    <row r="22" spans="4:12" x14ac:dyDescent="0.25">
      <c r="D22" s="9">
        <f>Bond!A41</f>
        <v>23</v>
      </c>
      <c r="E22" s="9">
        <f>Bond!B41</f>
        <v>0.67172561255602281</v>
      </c>
      <c r="F22" s="20">
        <f>Bond!C41</f>
        <v>2.9968437809293036E-2</v>
      </c>
      <c r="G22" s="9">
        <f t="shared" si="0"/>
        <v>2.9968437809293036</v>
      </c>
      <c r="H22" s="9">
        <f t="shared" si="1"/>
        <v>2.9968437809293036</v>
      </c>
      <c r="I22" s="9">
        <f t="shared" si="2"/>
        <v>18.172561255602275</v>
      </c>
      <c r="J22" s="8">
        <f t="shared" si="3"/>
        <v>5.8761642763319681E-2</v>
      </c>
      <c r="K22" s="9">
        <f t="shared" si="4"/>
        <v>0</v>
      </c>
      <c r="L22" s="9">
        <f t="shared" si="5"/>
        <v>0</v>
      </c>
    </row>
    <row r="23" spans="4:12" x14ac:dyDescent="0.25">
      <c r="D23" s="9">
        <f>Bond!A42</f>
        <v>24</v>
      </c>
      <c r="E23" s="9">
        <f>Bond!B42</f>
        <v>0.64085812161245104</v>
      </c>
      <c r="F23" s="20">
        <f>Bond!C42</f>
        <v>3.0867490943571774E-2</v>
      </c>
      <c r="G23" s="9">
        <f t="shared" si="0"/>
        <v>3.0867490943571774</v>
      </c>
      <c r="H23" s="9">
        <f t="shared" si="1"/>
        <v>3.0867490943571774</v>
      </c>
      <c r="I23" s="9">
        <f t="shared" si="2"/>
        <v>15.085812161245098</v>
      </c>
      <c r="J23" s="8">
        <f t="shared" si="3"/>
        <v>6.0524492046219167E-2</v>
      </c>
      <c r="K23" s="9">
        <f t="shared" si="4"/>
        <v>0</v>
      </c>
      <c r="L23" s="9">
        <f t="shared" si="5"/>
        <v>0</v>
      </c>
    </row>
    <row r="24" spans="4:12" x14ac:dyDescent="0.25">
      <c r="D24" s="9">
        <f>Bond!A43</f>
        <v>25</v>
      </c>
      <c r="E24" s="9">
        <f>Bond!B43</f>
        <v>0.6090646059405721</v>
      </c>
      <c r="F24" s="20">
        <f>Bond!C43</f>
        <v>3.1793515671878936E-2</v>
      </c>
      <c r="G24" s="9">
        <f t="shared" si="0"/>
        <v>3.1793515671878936</v>
      </c>
      <c r="H24" s="9">
        <f t="shared" si="1"/>
        <v>3.1793515671878936</v>
      </c>
      <c r="I24" s="9">
        <f t="shared" si="2"/>
        <v>11.906460594057204</v>
      </c>
      <c r="J24" s="8">
        <f t="shared" si="3"/>
        <v>6.2340226807605759E-2</v>
      </c>
      <c r="K24" s="9">
        <f t="shared" si="4"/>
        <v>0</v>
      </c>
      <c r="L24" s="9">
        <f t="shared" si="5"/>
        <v>0</v>
      </c>
    </row>
    <row r="25" spans="4:12" x14ac:dyDescent="0.25">
      <c r="D25" s="9">
        <f>Bond!A44</f>
        <v>26</v>
      </c>
      <c r="E25" s="9">
        <f>Bond!B44</f>
        <v>0.57631728479853672</v>
      </c>
      <c r="F25" s="20">
        <f>Bond!C44</f>
        <v>3.2747321142035379E-2</v>
      </c>
      <c r="G25" s="9">
        <f t="shared" si="0"/>
        <v>3.2747321142035379</v>
      </c>
      <c r="H25" s="9">
        <f t="shared" si="1"/>
        <v>3.2747321142035379</v>
      </c>
      <c r="I25" s="9">
        <f t="shared" si="2"/>
        <v>8.6317284798536669</v>
      </c>
      <c r="J25" s="8">
        <f t="shared" si="3"/>
        <v>6.4210433611834081E-2</v>
      </c>
      <c r="K25" s="9">
        <f t="shared" si="4"/>
        <v>0</v>
      </c>
      <c r="L25" s="9">
        <f t="shared" si="5"/>
        <v>0</v>
      </c>
    </row>
    <row r="26" spans="4:12" x14ac:dyDescent="0.25">
      <c r="D26" s="9">
        <f>Bond!A45</f>
        <v>27</v>
      </c>
      <c r="E26" s="9">
        <f>Bond!B45</f>
        <v>0.5425875440222403</v>
      </c>
      <c r="F26" s="20">
        <f>Bond!C45</f>
        <v>3.3729740776296424E-2</v>
      </c>
      <c r="G26" s="9">
        <f t="shared" si="0"/>
        <v>3.3729740776296424</v>
      </c>
      <c r="H26" s="9">
        <f t="shared" si="1"/>
        <v>3.3729740776296424</v>
      </c>
      <c r="I26" s="9">
        <f t="shared" si="2"/>
        <v>5.2587544022240245</v>
      </c>
      <c r="J26" s="8">
        <f t="shared" si="3"/>
        <v>6.6136746620189063E-2</v>
      </c>
      <c r="K26" s="9">
        <f t="shared" si="4"/>
        <v>0</v>
      </c>
      <c r="L26" s="9">
        <f t="shared" si="5"/>
        <v>0</v>
      </c>
    </row>
    <row r="27" spans="4:12" x14ac:dyDescent="0.25">
      <c r="D27" s="9">
        <f>Bond!A46</f>
        <v>28</v>
      </c>
      <c r="E27" s="9">
        <f>Bond!B46</f>
        <v>0.50784591102265497</v>
      </c>
      <c r="F27" s="20">
        <f>Bond!C46</f>
        <v>3.4741632999585326E-2</v>
      </c>
      <c r="G27" s="9">
        <f t="shared" si="0"/>
        <v>3.4741632999585326</v>
      </c>
      <c r="H27" s="9">
        <f t="shared" si="1"/>
        <v>3.4741632999585326</v>
      </c>
      <c r="I27" s="9">
        <f t="shared" si="2"/>
        <v>1.7845911022654919</v>
      </c>
      <c r="J27" s="8">
        <f t="shared" si="3"/>
        <v>6.8120849018794755E-2</v>
      </c>
      <c r="K27" s="9">
        <f t="shared" si="4"/>
        <v>0</v>
      </c>
      <c r="L27" s="9">
        <f t="shared" si="5"/>
        <v>0</v>
      </c>
    </row>
    <row r="28" spans="4:12" x14ac:dyDescent="0.25">
      <c r="D28" s="9">
        <f>Bond!A47</f>
        <v>29</v>
      </c>
      <c r="E28" s="9">
        <f>Bond!B47</f>
        <v>0.47206202903308209</v>
      </c>
      <c r="F28" s="20">
        <f>Bond!C47</f>
        <v>3.5783881989572885E-2</v>
      </c>
      <c r="G28" s="9">
        <f t="shared" si="0"/>
        <v>3.5783881989572883</v>
      </c>
      <c r="H28" s="9">
        <f t="shared" si="1"/>
        <v>1.7845911022654919</v>
      </c>
      <c r="I28" s="9">
        <f t="shared" si="2"/>
        <v>0</v>
      </c>
      <c r="J28" s="8">
        <f t="shared" si="3"/>
        <v>3.4991982397362585E-2</v>
      </c>
      <c r="K28" s="9">
        <f t="shared" si="4"/>
        <v>1.7937970966917964</v>
      </c>
      <c r="L28" s="9">
        <f t="shared" si="5"/>
        <v>1.7937970966917964</v>
      </c>
    </row>
    <row r="29" spans="4:12" x14ac:dyDescent="0.25">
      <c r="D29" s="9">
        <f>Bond!A48</f>
        <v>30</v>
      </c>
      <c r="E29" s="9">
        <f>Bond!B48</f>
        <v>0.43520463058382197</v>
      </c>
      <c r="F29" s="20">
        <f>Bond!C48</f>
        <v>3.6857398449260115E-2</v>
      </c>
      <c r="G29" s="9">
        <f t="shared" si="0"/>
        <v>3.6857398449260117</v>
      </c>
      <c r="H29" s="9">
        <f t="shared" si="1"/>
        <v>0</v>
      </c>
      <c r="I29" s="9">
        <f t="shared" si="2"/>
        <v>0</v>
      </c>
      <c r="J29" s="8">
        <f t="shared" si="3"/>
        <v>0</v>
      </c>
      <c r="K29" s="9">
        <f t="shared" si="4"/>
        <v>3.6857398449260117</v>
      </c>
      <c r="L29" s="9">
        <f t="shared" si="5"/>
        <v>3.6857398449260117</v>
      </c>
    </row>
    <row r="30" spans="4:12" x14ac:dyDescent="0.25">
      <c r="D30" s="9">
        <f>Bond!A49</f>
        <v>31</v>
      </c>
      <c r="E30" s="9">
        <f>Bond!B49</f>
        <v>0.39724151018108406</v>
      </c>
      <c r="F30" s="20">
        <f>Bond!C49</f>
        <v>3.7963120402737915E-2</v>
      </c>
      <c r="G30" s="9">
        <f t="shared" si="0"/>
        <v>3.7963120402737918</v>
      </c>
      <c r="H30" s="9">
        <f t="shared" si="1"/>
        <v>0</v>
      </c>
      <c r="I30" s="9">
        <f t="shared" si="2"/>
        <v>0</v>
      </c>
      <c r="J30" s="8">
        <f t="shared" si="3"/>
        <v>0</v>
      </c>
      <c r="K30" s="9">
        <f t="shared" si="4"/>
        <v>3.7963120402737918</v>
      </c>
      <c r="L30" s="9">
        <f t="shared" si="5"/>
        <v>3.7963120402737918</v>
      </c>
    </row>
    <row r="31" spans="4:12" x14ac:dyDescent="0.25">
      <c r="D31" s="9">
        <f>Bond!A50</f>
        <v>32</v>
      </c>
      <c r="E31" s="9">
        <f>Bond!B50</f>
        <v>0.358139496166264</v>
      </c>
      <c r="F31" s="20">
        <f>Bond!C50</f>
        <v>3.9102014014820052E-2</v>
      </c>
      <c r="G31" s="9">
        <f t="shared" si="0"/>
        <v>3.9102014014820052</v>
      </c>
      <c r="H31" s="9">
        <f t="shared" si="1"/>
        <v>0</v>
      </c>
      <c r="I31" s="9">
        <f t="shared" si="2"/>
        <v>0</v>
      </c>
      <c r="J31" s="8">
        <f t="shared" si="3"/>
        <v>0</v>
      </c>
      <c r="K31" s="9">
        <f t="shared" si="4"/>
        <v>3.9102014014820052</v>
      </c>
      <c r="L31" s="9">
        <f t="shared" si="5"/>
        <v>3.9102014014820052</v>
      </c>
    </row>
    <row r="32" spans="4:12" x14ac:dyDescent="0.25">
      <c r="D32" s="9">
        <f>Bond!A51</f>
        <v>33</v>
      </c>
      <c r="E32" s="9">
        <f>Bond!B51</f>
        <v>0.31786442173099932</v>
      </c>
      <c r="F32" s="20">
        <f>Bond!C51</f>
        <v>4.0275074435264679E-2</v>
      </c>
      <c r="G32" s="9">
        <f t="shared" si="0"/>
        <v>4.0275074435264679</v>
      </c>
      <c r="H32" s="9">
        <f t="shared" si="1"/>
        <v>0</v>
      </c>
      <c r="I32" s="9">
        <f t="shared" si="2"/>
        <v>0</v>
      </c>
      <c r="J32" s="8">
        <f t="shared" si="3"/>
        <v>0</v>
      </c>
      <c r="K32" s="9">
        <f t="shared" si="4"/>
        <v>4.0275074435264679</v>
      </c>
      <c r="L32" s="9">
        <f t="shared" si="5"/>
        <v>4.0275074435264679</v>
      </c>
    </row>
    <row r="33" spans="4:12" x14ac:dyDescent="0.25">
      <c r="D33" s="9">
        <f>Bond!A52</f>
        <v>34</v>
      </c>
      <c r="E33" s="9">
        <f>Bond!B52</f>
        <v>0.27638109506267672</v>
      </c>
      <c r="F33" s="20">
        <f>Bond!C52</f>
        <v>4.1483326668322607E-2</v>
      </c>
      <c r="G33" s="9">
        <f t="shared" si="0"/>
        <v>4.1483326668322604</v>
      </c>
      <c r="H33" s="9">
        <f t="shared" si="1"/>
        <v>0</v>
      </c>
      <c r="I33" s="9">
        <f t="shared" si="2"/>
        <v>0</v>
      </c>
      <c r="J33" s="8">
        <f t="shared" si="3"/>
        <v>0</v>
      </c>
      <c r="K33" s="9">
        <f t="shared" si="4"/>
        <v>4.1483326668322604</v>
      </c>
      <c r="L33" s="9">
        <f t="shared" si="5"/>
        <v>4.1483326668322604</v>
      </c>
    </row>
    <row r="34" spans="4:12" x14ac:dyDescent="0.25">
      <c r="D34" s="9">
        <f>Bond!A53</f>
        <v>35</v>
      </c>
      <c r="E34" s="9">
        <f>Bond!B53</f>
        <v>0.23365326859430449</v>
      </c>
      <c r="F34" s="20">
        <f>Bond!C53</f>
        <v>4.2727826468372226E-2</v>
      </c>
      <c r="G34" s="9">
        <f t="shared" si="0"/>
        <v>4.2727826468372223</v>
      </c>
      <c r="H34" s="9">
        <f t="shared" si="1"/>
        <v>0</v>
      </c>
      <c r="I34" s="9">
        <f t="shared" si="2"/>
        <v>0</v>
      </c>
      <c r="J34" s="8">
        <f t="shared" si="3"/>
        <v>0</v>
      </c>
      <c r="K34" s="9">
        <f t="shared" si="4"/>
        <v>4.2727826468372223</v>
      </c>
      <c r="L34" s="9">
        <f t="shared" si="5"/>
        <v>4.2727826468372223</v>
      </c>
    </row>
    <row r="35" spans="4:12" x14ac:dyDescent="0.25">
      <c r="D35" s="9">
        <f>Bond!A54</f>
        <v>36</v>
      </c>
      <c r="E35" s="9">
        <f>Bond!B54</f>
        <v>0.18964360733188107</v>
      </c>
      <c r="F35" s="20">
        <f>Bond!C54</f>
        <v>4.4009661262423422E-2</v>
      </c>
      <c r="G35" s="9">
        <f t="shared" si="0"/>
        <v>4.4009661262423423</v>
      </c>
      <c r="H35" s="9">
        <f t="shared" si="1"/>
        <v>0</v>
      </c>
      <c r="I35" s="9">
        <f t="shared" si="2"/>
        <v>0</v>
      </c>
      <c r="J35" s="8">
        <f t="shared" si="3"/>
        <v>0</v>
      </c>
      <c r="K35" s="9">
        <f t="shared" si="4"/>
        <v>4.4009661262423423</v>
      </c>
      <c r="L35" s="9">
        <f t="shared" si="5"/>
        <v>4.4009661262423423</v>
      </c>
    </row>
    <row r="36" spans="4:12" x14ac:dyDescent="0.25">
      <c r="D36" s="9">
        <f>Bond!A55</f>
        <v>37</v>
      </c>
      <c r="E36" s="9">
        <f>Bond!B55</f>
        <v>0.14431365623158496</v>
      </c>
      <c r="F36" s="20">
        <f>Bond!C55</f>
        <v>4.5329951100296112E-2</v>
      </c>
      <c r="G36" s="9">
        <f t="shared" si="0"/>
        <v>4.5329951100296109</v>
      </c>
      <c r="H36" s="9">
        <f t="shared" si="1"/>
        <v>0</v>
      </c>
      <c r="I36" s="9">
        <f t="shared" si="2"/>
        <v>0</v>
      </c>
      <c r="J36" s="8">
        <f t="shared" si="3"/>
        <v>0</v>
      </c>
      <c r="K36" s="9">
        <f t="shared" si="4"/>
        <v>4.5329951100296109</v>
      </c>
      <c r="L36" s="9">
        <f t="shared" si="5"/>
        <v>4.5329951100296109</v>
      </c>
    </row>
    <row r="37" spans="4:12" x14ac:dyDescent="0.25">
      <c r="D37" s="9">
        <f>Bond!A56</f>
        <v>38</v>
      </c>
      <c r="E37" s="9">
        <f>Bond!B56</f>
        <v>9.7623806598279961E-2</v>
      </c>
      <c r="F37" s="20">
        <f>Bond!C56</f>
        <v>4.6689849633304997E-2</v>
      </c>
      <c r="G37" s="9">
        <f t="shared" si="0"/>
        <v>4.6689849633304998</v>
      </c>
      <c r="H37" s="9">
        <f t="shared" si="1"/>
        <v>0</v>
      </c>
      <c r="I37" s="9">
        <f t="shared" si="2"/>
        <v>0</v>
      </c>
      <c r="J37" s="8">
        <f t="shared" si="3"/>
        <v>0</v>
      </c>
      <c r="K37" s="9">
        <f t="shared" si="4"/>
        <v>4.6689849633304998</v>
      </c>
      <c r="L37" s="9">
        <f t="shared" si="5"/>
        <v>4.6689849633304998</v>
      </c>
    </row>
    <row r="38" spans="4:12" x14ac:dyDescent="0.25">
      <c r="D38" s="9">
        <f>Bond!A57</f>
        <v>39</v>
      </c>
      <c r="E38" s="9">
        <f>Bond!B57</f>
        <v>4.9533261475975802E-2</v>
      </c>
      <c r="F38" s="20">
        <f>Bond!C57</f>
        <v>4.8090545122304158E-2</v>
      </c>
      <c r="G38" s="9">
        <f t="shared" si="0"/>
        <v>4.809054512230416</v>
      </c>
      <c r="H38" s="9">
        <f t="shared" si="1"/>
        <v>0</v>
      </c>
      <c r="I38" s="9">
        <f t="shared" si="2"/>
        <v>0</v>
      </c>
      <c r="J38" s="8">
        <f t="shared" si="3"/>
        <v>0</v>
      </c>
      <c r="K38" s="9">
        <f t="shared" si="4"/>
        <v>4.809054512230416</v>
      </c>
      <c r="L38" s="9">
        <f t="shared" si="5"/>
        <v>4.809054512230416</v>
      </c>
    </row>
    <row r="39" spans="4:12" x14ac:dyDescent="0.25">
      <c r="D39" s="9">
        <f>Bond!A58</f>
        <v>40</v>
      </c>
      <c r="E39" s="9">
        <f>Bond!B58</f>
        <v>2.5118795932144167E-15</v>
      </c>
      <c r="F39" s="20">
        <f>Bond!C58</f>
        <v>4.9533261475973291E-2</v>
      </c>
      <c r="G39" s="9">
        <f t="shared" si="0"/>
        <v>4.9533261475973287</v>
      </c>
      <c r="H39" s="9">
        <f t="shared" si="1"/>
        <v>0</v>
      </c>
      <c r="I39" s="9">
        <f t="shared" si="2"/>
        <v>0</v>
      </c>
      <c r="J39" s="8">
        <f t="shared" si="3"/>
        <v>0</v>
      </c>
      <c r="K39" s="9">
        <f t="shared" si="4"/>
        <v>4.9533261475973287</v>
      </c>
      <c r="L39" s="9">
        <f t="shared" si="5"/>
        <v>4.9533261475973287</v>
      </c>
    </row>
    <row r="41" spans="4:12" x14ac:dyDescent="0.25">
      <c r="G41" s="9">
        <f>SUM(G10:G39)</f>
        <v>99.999999999999758</v>
      </c>
      <c r="H41" s="9">
        <f>SUM(H10:H39)</f>
        <v>51</v>
      </c>
      <c r="J41" s="9">
        <f>SUM(J10:J39)</f>
        <v>0.99999999999999989</v>
      </c>
      <c r="K41" s="9">
        <f>SUM(K10:K39)</f>
        <v>48.999999999999758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51% Case Image</vt:lpstr>
      <vt:lpstr>Rates</vt:lpstr>
      <vt:lpstr>Bond</vt:lpstr>
      <vt:lpstr>W-Bond</vt:lpstr>
      <vt:lpstr>Wifia Loan</vt:lpstr>
      <vt:lpstr>Rate Input</vt:lpstr>
      <vt:lpstr>Amort 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Ryan</dc:creator>
  <cp:lastModifiedBy>John Ryan</cp:lastModifiedBy>
  <dcterms:created xsi:type="dcterms:W3CDTF">2019-08-25T02:30:22Z</dcterms:created>
  <dcterms:modified xsi:type="dcterms:W3CDTF">2019-12-16T18:12:54Z</dcterms:modified>
</cp:coreProperties>
</file>