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 Ryan\Documents\"/>
    </mc:Choice>
  </mc:AlternateContent>
  <xr:revisionPtr revIDLastSave="0" documentId="13_ncr:1_{463CE680-A698-45BB-A01D-BA7A76CEEA17}" xr6:coauthVersionLast="45" xr6:coauthVersionMax="45" xr10:uidLastSave="{00000000-0000-0000-0000-000000000000}"/>
  <bookViews>
    <workbookView xWindow="-120" yWindow="-120" windowWidth="29040" windowHeight="15840" xr2:uid="{CC7D3020-D222-4D35-9DA1-CCC325F1A53F}"/>
  </bookViews>
  <sheets>
    <sheet name="Sub Port" sheetId="1" r:id="rId1"/>
    <sheet name="Ch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2" l="1"/>
  <c r="O16" i="2"/>
  <c r="O13" i="2"/>
  <c r="M21" i="2"/>
  <c r="K21" i="2"/>
  <c r="M19" i="2"/>
  <c r="M16" i="2"/>
  <c r="K16" i="2"/>
  <c r="K13" i="2"/>
  <c r="R3" i="1"/>
  <c r="O5" i="1"/>
  <c r="O3" i="1"/>
  <c r="L4" i="1"/>
  <c r="E4" i="1" s="1"/>
  <c r="O21" i="2" l="1"/>
  <c r="J24" i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G14" i="1"/>
  <c r="I55" i="1" s="1"/>
  <c r="F57" i="1" s="1"/>
  <c r="F14" i="1"/>
  <c r="I43" i="1" s="1"/>
  <c r="F45" i="1" s="1"/>
  <c r="E14" i="1"/>
  <c r="I31" i="1" s="1"/>
  <c r="F33" i="1" s="1"/>
  <c r="AI57" i="1" l="1"/>
  <c r="AI59" i="1" s="1"/>
  <c r="T57" i="1"/>
  <c r="T59" i="1" s="1"/>
  <c r="AF57" i="1"/>
  <c r="AF59" i="1" s="1"/>
  <c r="I57" i="1"/>
  <c r="I59" i="1" s="1"/>
  <c r="M57" i="1"/>
  <c r="M59" i="1" s="1"/>
  <c r="Q57" i="1"/>
  <c r="Q59" i="1" s="1"/>
  <c r="U57" i="1"/>
  <c r="U59" i="1" s="1"/>
  <c r="Y57" i="1"/>
  <c r="Y59" i="1" s="1"/>
  <c r="AC57" i="1"/>
  <c r="AC59" i="1" s="1"/>
  <c r="AG57" i="1"/>
  <c r="AG59" i="1" s="1"/>
  <c r="AK57" i="1"/>
  <c r="AK59" i="1" s="1"/>
  <c r="P57" i="1"/>
  <c r="P59" i="1" s="1"/>
  <c r="AJ57" i="1"/>
  <c r="AJ59" i="1" s="1"/>
  <c r="J57" i="1"/>
  <c r="J59" i="1" s="1"/>
  <c r="N57" i="1"/>
  <c r="N59" i="1" s="1"/>
  <c r="R57" i="1"/>
  <c r="R59" i="1" s="1"/>
  <c r="V57" i="1"/>
  <c r="V59" i="1" s="1"/>
  <c r="Z57" i="1"/>
  <c r="Z59" i="1" s="1"/>
  <c r="AD57" i="1"/>
  <c r="AD59" i="1" s="1"/>
  <c r="AH57" i="1"/>
  <c r="AH59" i="1" s="1"/>
  <c r="AL57" i="1"/>
  <c r="AL59" i="1" s="1"/>
  <c r="L57" i="1"/>
  <c r="L59" i="1" s="1"/>
  <c r="X57" i="1"/>
  <c r="X59" i="1" s="1"/>
  <c r="AB57" i="1"/>
  <c r="AB59" i="1" s="1"/>
  <c r="K57" i="1"/>
  <c r="K59" i="1" s="1"/>
  <c r="O57" i="1"/>
  <c r="O59" i="1" s="1"/>
  <c r="S57" i="1"/>
  <c r="S59" i="1" s="1"/>
  <c r="W57" i="1"/>
  <c r="W59" i="1" s="1"/>
  <c r="AA57" i="1"/>
  <c r="AA59" i="1" s="1"/>
  <c r="AE57" i="1"/>
  <c r="AE59" i="1" s="1"/>
  <c r="AL33" i="1"/>
  <c r="I33" i="1"/>
  <c r="I34" i="1" s="1"/>
  <c r="S33" i="1"/>
  <c r="O33" i="1"/>
  <c r="W33" i="1"/>
  <c r="K33" i="1"/>
  <c r="AA33" i="1"/>
  <c r="AE33" i="1"/>
  <c r="AI33" i="1"/>
  <c r="L33" i="1"/>
  <c r="P33" i="1"/>
  <c r="T33" i="1"/>
  <c r="X33" i="1"/>
  <c r="AB33" i="1"/>
  <c r="AF33" i="1"/>
  <c r="AJ33" i="1"/>
  <c r="M33" i="1"/>
  <c r="Q33" i="1"/>
  <c r="U33" i="1"/>
  <c r="Y33" i="1"/>
  <c r="AC33" i="1"/>
  <c r="AG33" i="1"/>
  <c r="AK33" i="1"/>
  <c r="J33" i="1"/>
  <c r="N33" i="1"/>
  <c r="R33" i="1"/>
  <c r="V33" i="1"/>
  <c r="Z33" i="1"/>
  <c r="AD33" i="1"/>
  <c r="AH33" i="1"/>
  <c r="F59" i="1" l="1"/>
  <c r="M60" i="1" s="1"/>
  <c r="I58" i="1"/>
  <c r="J55" i="1" s="1"/>
  <c r="AL45" i="1"/>
  <c r="AL47" i="1" s="1"/>
  <c r="AH45" i="1"/>
  <c r="AH47" i="1" s="1"/>
  <c r="AD45" i="1"/>
  <c r="AD47" i="1" s="1"/>
  <c r="Z45" i="1"/>
  <c r="Z47" i="1" s="1"/>
  <c r="V45" i="1"/>
  <c r="V47" i="1" s="1"/>
  <c r="R45" i="1"/>
  <c r="R47" i="1" s="1"/>
  <c r="N45" i="1"/>
  <c r="N47" i="1" s="1"/>
  <c r="J45" i="1"/>
  <c r="J47" i="1" s="1"/>
  <c r="AE45" i="1"/>
  <c r="AE47" i="1" s="1"/>
  <c r="W45" i="1"/>
  <c r="W47" i="1" s="1"/>
  <c r="K45" i="1"/>
  <c r="K47" i="1" s="1"/>
  <c r="AK45" i="1"/>
  <c r="AK47" i="1" s="1"/>
  <c r="AG45" i="1"/>
  <c r="AG47" i="1" s="1"/>
  <c r="AC45" i="1"/>
  <c r="AC47" i="1" s="1"/>
  <c r="Y45" i="1"/>
  <c r="Y47" i="1" s="1"/>
  <c r="U45" i="1"/>
  <c r="U47" i="1" s="1"/>
  <c r="Q45" i="1"/>
  <c r="Q47" i="1" s="1"/>
  <c r="M45" i="1"/>
  <c r="M47" i="1" s="1"/>
  <c r="I45" i="1"/>
  <c r="I47" i="1" s="1"/>
  <c r="AA45" i="1"/>
  <c r="AA47" i="1" s="1"/>
  <c r="O45" i="1"/>
  <c r="O47" i="1" s="1"/>
  <c r="AJ45" i="1"/>
  <c r="AJ47" i="1" s="1"/>
  <c r="AF45" i="1"/>
  <c r="AF47" i="1" s="1"/>
  <c r="AB45" i="1"/>
  <c r="AB47" i="1" s="1"/>
  <c r="X45" i="1"/>
  <c r="X47" i="1" s="1"/>
  <c r="T45" i="1"/>
  <c r="T47" i="1" s="1"/>
  <c r="P45" i="1"/>
  <c r="P47" i="1" s="1"/>
  <c r="L45" i="1"/>
  <c r="L47" i="1" s="1"/>
  <c r="AI45" i="1"/>
  <c r="AI47" i="1" s="1"/>
  <c r="S45" i="1"/>
  <c r="S47" i="1" s="1"/>
  <c r="L60" i="1" l="1"/>
  <c r="X60" i="1"/>
  <c r="I60" i="1"/>
  <c r="AI60" i="1"/>
  <c r="G16" i="1"/>
  <c r="J60" i="1"/>
  <c r="S60" i="1"/>
  <c r="AB60" i="1"/>
  <c r="Q60" i="1"/>
  <c r="AG60" i="1"/>
  <c r="N60" i="1"/>
  <c r="AD60" i="1"/>
  <c r="AJ60" i="1"/>
  <c r="W60" i="1"/>
  <c r="AC60" i="1"/>
  <c r="Z60" i="1"/>
  <c r="P60" i="1"/>
  <c r="AF60" i="1"/>
  <c r="U60" i="1"/>
  <c r="AK60" i="1"/>
  <c r="R60" i="1"/>
  <c r="AH60" i="1"/>
  <c r="K60" i="1"/>
  <c r="AA60" i="1"/>
  <c r="Y60" i="1"/>
  <c r="T60" i="1"/>
  <c r="V60" i="1"/>
  <c r="AL60" i="1"/>
  <c r="O60" i="1"/>
  <c r="AE60" i="1"/>
  <c r="J58" i="1"/>
  <c r="K55" i="1" s="1"/>
  <c r="F47" i="1"/>
  <c r="F16" i="1" s="1"/>
  <c r="I46" i="1"/>
  <c r="J43" i="1" s="1"/>
  <c r="F60" i="1" l="1"/>
  <c r="G17" i="1" s="1"/>
  <c r="G20" i="1" s="1"/>
  <c r="G21" i="1" s="1"/>
  <c r="F56" i="1" s="1"/>
  <c r="K56" i="1" s="1"/>
  <c r="K61" i="1" s="1"/>
  <c r="AL48" i="1"/>
  <c r="AH48" i="1"/>
  <c r="AD48" i="1"/>
  <c r="Z48" i="1"/>
  <c r="V48" i="1"/>
  <c r="R48" i="1"/>
  <c r="N48" i="1"/>
  <c r="J48" i="1"/>
  <c r="AK48" i="1"/>
  <c r="AG48" i="1"/>
  <c r="AC48" i="1"/>
  <c r="Y48" i="1"/>
  <c r="U48" i="1"/>
  <c r="Q48" i="1"/>
  <c r="M48" i="1"/>
  <c r="I48" i="1"/>
  <c r="K48" i="1"/>
  <c r="AJ48" i="1"/>
  <c r="AF48" i="1"/>
  <c r="AB48" i="1"/>
  <c r="X48" i="1"/>
  <c r="T48" i="1"/>
  <c r="P48" i="1"/>
  <c r="L48" i="1"/>
  <c r="AI48" i="1"/>
  <c r="AE48" i="1"/>
  <c r="AA48" i="1"/>
  <c r="W48" i="1"/>
  <c r="S48" i="1"/>
  <c r="O48" i="1"/>
  <c r="K58" i="1"/>
  <c r="L55" i="1" s="1"/>
  <c r="J46" i="1"/>
  <c r="K43" i="1" s="1"/>
  <c r="I56" i="1" l="1"/>
  <c r="I61" i="1" s="1"/>
  <c r="J56" i="1"/>
  <c r="J61" i="1" s="1"/>
  <c r="F48" i="1"/>
  <c r="F17" i="1" s="1"/>
  <c r="F20" i="1" s="1"/>
  <c r="F21" i="1" s="1"/>
  <c r="F44" i="1" s="1"/>
  <c r="L58" i="1"/>
  <c r="M55" i="1" s="1"/>
  <c r="L56" i="1"/>
  <c r="L61" i="1" s="1"/>
  <c r="K46" i="1"/>
  <c r="L43" i="1" s="1"/>
  <c r="I44" i="1" l="1"/>
  <c r="I49" i="1" s="1"/>
  <c r="J44" i="1"/>
  <c r="J49" i="1" s="1"/>
  <c r="K44" i="1"/>
  <c r="K49" i="1" s="1"/>
  <c r="M58" i="1"/>
  <c r="N55" i="1" s="1"/>
  <c r="M56" i="1"/>
  <c r="M61" i="1" s="1"/>
  <c r="L46" i="1"/>
  <c r="M43" i="1" s="1"/>
  <c r="L44" i="1"/>
  <c r="L49" i="1" s="1"/>
  <c r="N58" i="1" l="1"/>
  <c r="O55" i="1" s="1"/>
  <c r="N56" i="1"/>
  <c r="N61" i="1" s="1"/>
  <c r="M46" i="1"/>
  <c r="N43" i="1" s="1"/>
  <c r="M44" i="1"/>
  <c r="M49" i="1" s="1"/>
  <c r="O58" i="1" l="1"/>
  <c r="P55" i="1" s="1"/>
  <c r="O56" i="1"/>
  <c r="O61" i="1" s="1"/>
  <c r="N46" i="1"/>
  <c r="O43" i="1" s="1"/>
  <c r="N44" i="1"/>
  <c r="N49" i="1" s="1"/>
  <c r="P58" i="1" l="1"/>
  <c r="Q55" i="1" s="1"/>
  <c r="P56" i="1"/>
  <c r="P61" i="1" s="1"/>
  <c r="O46" i="1"/>
  <c r="P43" i="1" s="1"/>
  <c r="O44" i="1"/>
  <c r="O49" i="1" s="1"/>
  <c r="Q58" i="1" l="1"/>
  <c r="R55" i="1" s="1"/>
  <c r="Q56" i="1"/>
  <c r="Q61" i="1" s="1"/>
  <c r="P46" i="1"/>
  <c r="Q43" i="1" s="1"/>
  <c r="P44" i="1"/>
  <c r="P49" i="1" s="1"/>
  <c r="R58" i="1" l="1"/>
  <c r="S55" i="1" s="1"/>
  <c r="R56" i="1"/>
  <c r="R61" i="1" s="1"/>
  <c r="F61" i="1" s="1"/>
  <c r="N11" i="1" s="1"/>
  <c r="Q46" i="1"/>
  <c r="R43" i="1" s="1"/>
  <c r="Q44" i="1"/>
  <c r="Q49" i="1" s="1"/>
  <c r="S56" i="1" l="1"/>
  <c r="S61" i="1" s="1"/>
  <c r="S58" i="1"/>
  <c r="T55" i="1" s="1"/>
  <c r="R44" i="1"/>
  <c r="R49" i="1" s="1"/>
  <c r="F49" i="1" s="1"/>
  <c r="M11" i="1" s="1"/>
  <c r="R46" i="1"/>
  <c r="S43" i="1" s="1"/>
  <c r="T58" i="1" l="1"/>
  <c r="U55" i="1" s="1"/>
  <c r="T56" i="1"/>
  <c r="T61" i="1" s="1"/>
  <c r="S46" i="1"/>
  <c r="T43" i="1" s="1"/>
  <c r="S44" i="1"/>
  <c r="S49" i="1" s="1"/>
  <c r="U58" i="1" l="1"/>
  <c r="V55" i="1" s="1"/>
  <c r="U56" i="1"/>
  <c r="U61" i="1" s="1"/>
  <c r="T46" i="1"/>
  <c r="U43" i="1" s="1"/>
  <c r="T44" i="1"/>
  <c r="T49" i="1" s="1"/>
  <c r="V58" i="1" l="1"/>
  <c r="W55" i="1" s="1"/>
  <c r="V56" i="1"/>
  <c r="V61" i="1" s="1"/>
  <c r="U46" i="1"/>
  <c r="V43" i="1" s="1"/>
  <c r="U44" i="1"/>
  <c r="U49" i="1" s="1"/>
  <c r="W56" i="1" l="1"/>
  <c r="W61" i="1" s="1"/>
  <c r="W58" i="1"/>
  <c r="X55" i="1" s="1"/>
  <c r="V46" i="1"/>
  <c r="W43" i="1" s="1"/>
  <c r="V44" i="1"/>
  <c r="V49" i="1" s="1"/>
  <c r="X58" i="1" l="1"/>
  <c r="Y55" i="1" s="1"/>
  <c r="X56" i="1"/>
  <c r="X61" i="1" s="1"/>
  <c r="W46" i="1"/>
  <c r="X43" i="1" s="1"/>
  <c r="W44" i="1"/>
  <c r="W49" i="1" s="1"/>
  <c r="Y58" i="1" l="1"/>
  <c r="Z55" i="1" s="1"/>
  <c r="Y56" i="1"/>
  <c r="Y61" i="1" s="1"/>
  <c r="X46" i="1"/>
  <c r="Y43" i="1" s="1"/>
  <c r="X44" i="1"/>
  <c r="X49" i="1" s="1"/>
  <c r="Z58" i="1" l="1"/>
  <c r="AA55" i="1" s="1"/>
  <c r="Z56" i="1"/>
  <c r="Z61" i="1" s="1"/>
  <c r="Y46" i="1"/>
  <c r="Z43" i="1" s="1"/>
  <c r="Y44" i="1"/>
  <c r="Y49" i="1" s="1"/>
  <c r="AA58" i="1" l="1"/>
  <c r="AB55" i="1" s="1"/>
  <c r="AA56" i="1"/>
  <c r="AA61" i="1" s="1"/>
  <c r="Z44" i="1"/>
  <c r="Z49" i="1" s="1"/>
  <c r="Z46" i="1"/>
  <c r="AA43" i="1" s="1"/>
  <c r="AB58" i="1" l="1"/>
  <c r="AC55" i="1" s="1"/>
  <c r="AB56" i="1"/>
  <c r="AB61" i="1" s="1"/>
  <c r="AA46" i="1"/>
  <c r="AB43" i="1" s="1"/>
  <c r="AA44" i="1"/>
  <c r="AA49" i="1" s="1"/>
  <c r="AC58" i="1" l="1"/>
  <c r="AD55" i="1" s="1"/>
  <c r="AC56" i="1"/>
  <c r="AC61" i="1" s="1"/>
  <c r="AB46" i="1"/>
  <c r="AC43" i="1" s="1"/>
  <c r="AB44" i="1"/>
  <c r="AB49" i="1" s="1"/>
  <c r="AD58" i="1" l="1"/>
  <c r="AE55" i="1" s="1"/>
  <c r="AD56" i="1"/>
  <c r="AD61" i="1" s="1"/>
  <c r="AC46" i="1"/>
  <c r="AD43" i="1" s="1"/>
  <c r="AC44" i="1"/>
  <c r="AC49" i="1" s="1"/>
  <c r="AE56" i="1" l="1"/>
  <c r="AE61" i="1" s="1"/>
  <c r="AE58" i="1"/>
  <c r="AF55" i="1" s="1"/>
  <c r="AD46" i="1"/>
  <c r="AE43" i="1" s="1"/>
  <c r="AD44" i="1"/>
  <c r="AD49" i="1" s="1"/>
  <c r="AF58" i="1" l="1"/>
  <c r="AG55" i="1" s="1"/>
  <c r="AF56" i="1"/>
  <c r="AF61" i="1" s="1"/>
  <c r="AE46" i="1"/>
  <c r="AF43" i="1" s="1"/>
  <c r="AE44" i="1"/>
  <c r="AE49" i="1" s="1"/>
  <c r="AG58" i="1" l="1"/>
  <c r="AH55" i="1" s="1"/>
  <c r="AG56" i="1"/>
  <c r="AG61" i="1" s="1"/>
  <c r="AF46" i="1"/>
  <c r="AG43" i="1" s="1"/>
  <c r="AF44" i="1"/>
  <c r="AF49" i="1" s="1"/>
  <c r="AH58" i="1" l="1"/>
  <c r="AI55" i="1" s="1"/>
  <c r="AH56" i="1"/>
  <c r="AH61" i="1" s="1"/>
  <c r="AG46" i="1"/>
  <c r="AH43" i="1" s="1"/>
  <c r="AG44" i="1"/>
  <c r="AG49" i="1" s="1"/>
  <c r="AI56" i="1" l="1"/>
  <c r="AI61" i="1" s="1"/>
  <c r="AI58" i="1"/>
  <c r="AJ55" i="1" s="1"/>
  <c r="AH44" i="1"/>
  <c r="AH49" i="1" s="1"/>
  <c r="AH46" i="1"/>
  <c r="AI43" i="1" s="1"/>
  <c r="AJ58" i="1" l="1"/>
  <c r="AK55" i="1" s="1"/>
  <c r="AJ56" i="1"/>
  <c r="AJ61" i="1" s="1"/>
  <c r="AI46" i="1"/>
  <c r="AJ43" i="1" s="1"/>
  <c r="AI44" i="1"/>
  <c r="AI49" i="1" s="1"/>
  <c r="AK58" i="1" l="1"/>
  <c r="AL55" i="1" s="1"/>
  <c r="AK56" i="1"/>
  <c r="AK61" i="1" s="1"/>
  <c r="AJ46" i="1"/>
  <c r="AK43" i="1" s="1"/>
  <c r="AJ44" i="1"/>
  <c r="AJ49" i="1" s="1"/>
  <c r="AL58" i="1" l="1"/>
  <c r="AL56" i="1"/>
  <c r="AL61" i="1" s="1"/>
  <c r="AK46" i="1"/>
  <c r="AL43" i="1" s="1"/>
  <c r="AK44" i="1"/>
  <c r="AK49" i="1" s="1"/>
  <c r="F63" i="1" l="1"/>
  <c r="N15" i="1" s="1"/>
  <c r="F62" i="1"/>
  <c r="N13" i="1" s="1"/>
  <c r="AL46" i="1"/>
  <c r="AL44" i="1"/>
  <c r="AL49" i="1" s="1"/>
  <c r="F50" i="1" l="1"/>
  <c r="M13" i="1" s="1"/>
  <c r="F51" i="1"/>
  <c r="M15" i="1" s="1"/>
  <c r="J31" i="1" l="1"/>
  <c r="I35" i="1"/>
  <c r="J34" i="1" l="1"/>
  <c r="K31" i="1" s="1"/>
  <c r="K34" i="1" l="1"/>
  <c r="L31" i="1" s="1"/>
  <c r="L34" i="1" l="1"/>
  <c r="M31" i="1" s="1"/>
  <c r="M34" i="1" l="1"/>
  <c r="N31" i="1" s="1"/>
  <c r="N34" i="1" l="1"/>
  <c r="O31" i="1" s="1"/>
  <c r="O34" i="1" l="1"/>
  <c r="P31" i="1" s="1"/>
  <c r="P34" i="1" l="1"/>
  <c r="Q31" i="1" s="1"/>
  <c r="Q34" i="1" l="1"/>
  <c r="R31" i="1" s="1"/>
  <c r="R34" i="1" l="1"/>
  <c r="S31" i="1" s="1"/>
  <c r="S34" i="1" l="1"/>
  <c r="T31" i="1" s="1"/>
  <c r="T34" i="1" l="1"/>
  <c r="U31" i="1" s="1"/>
  <c r="U34" i="1" l="1"/>
  <c r="V31" i="1" s="1"/>
  <c r="V34" i="1" l="1"/>
  <c r="W31" i="1" s="1"/>
  <c r="W34" i="1" l="1"/>
  <c r="X31" i="1" s="1"/>
  <c r="X34" i="1" l="1"/>
  <c r="Y31" i="1" s="1"/>
  <c r="Y34" i="1" l="1"/>
  <c r="Z31" i="1" s="1"/>
  <c r="Z34" i="1" l="1"/>
  <c r="AA31" i="1" s="1"/>
  <c r="AA34" i="1" l="1"/>
  <c r="AB31" i="1" s="1"/>
  <c r="AB34" i="1" l="1"/>
  <c r="AC31" i="1" s="1"/>
  <c r="AC34" i="1" l="1"/>
  <c r="AD31" i="1" s="1"/>
  <c r="AD34" i="1" l="1"/>
  <c r="AE31" i="1" s="1"/>
  <c r="AE34" i="1" l="1"/>
  <c r="AF31" i="1" s="1"/>
  <c r="AF34" i="1" l="1"/>
  <c r="AG31" i="1" s="1"/>
  <c r="AG34" i="1" l="1"/>
  <c r="AH31" i="1" s="1"/>
  <c r="AH34" i="1" l="1"/>
  <c r="AI31" i="1" s="1"/>
  <c r="AI34" i="1" l="1"/>
  <c r="AJ31" i="1" s="1"/>
  <c r="AJ34" i="1" l="1"/>
  <c r="AK31" i="1" s="1"/>
  <c r="AK34" i="1" l="1"/>
  <c r="AL31" i="1" s="1"/>
  <c r="AL34" i="1" l="1"/>
  <c r="AJ35" i="1" l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K35" i="1"/>
  <c r="AL35" i="1"/>
  <c r="F35" i="1" l="1"/>
  <c r="L36" i="1" s="1"/>
  <c r="AL36" i="1" l="1"/>
  <c r="AE36" i="1"/>
  <c r="X36" i="1"/>
  <c r="R36" i="1"/>
  <c r="K36" i="1"/>
  <c r="Y36" i="1"/>
  <c r="I36" i="1"/>
  <c r="AJ36" i="1"/>
  <c r="T36" i="1"/>
  <c r="M36" i="1"/>
  <c r="AA36" i="1"/>
  <c r="AD36" i="1"/>
  <c r="AI36" i="1"/>
  <c r="P36" i="1"/>
  <c r="V36" i="1"/>
  <c r="AC36" i="1"/>
  <c r="O36" i="1"/>
  <c r="AH36" i="1"/>
  <c r="S36" i="1"/>
  <c r="N36" i="1"/>
  <c r="AK36" i="1"/>
  <c r="U36" i="1"/>
  <c r="AF36" i="1"/>
  <c r="E16" i="1"/>
  <c r="Z36" i="1"/>
  <c r="J36" i="1"/>
  <c r="AG36" i="1"/>
  <c r="Q36" i="1"/>
  <c r="W36" i="1"/>
  <c r="AB36" i="1"/>
  <c r="F36" i="1" l="1"/>
  <c r="E17" i="1" s="1"/>
  <c r="E20" i="1" l="1"/>
  <c r="E21" i="1" s="1"/>
  <c r="F32" i="1" s="1"/>
  <c r="AJ32" i="1" l="1"/>
  <c r="AJ37" i="1" s="1"/>
  <c r="AI32" i="1"/>
  <c r="AI37" i="1" s="1"/>
  <c r="S32" i="1"/>
  <c r="S37" i="1" s="1"/>
  <c r="AF32" i="1"/>
  <c r="AF37" i="1" s="1"/>
  <c r="AH32" i="1"/>
  <c r="AH37" i="1" s="1"/>
  <c r="N32" i="1"/>
  <c r="N37" i="1" s="1"/>
  <c r="AC32" i="1"/>
  <c r="AC37" i="1" s="1"/>
  <c r="M32" i="1"/>
  <c r="M37" i="1" s="1"/>
  <c r="J32" i="1"/>
  <c r="J37" i="1" s="1"/>
  <c r="I32" i="1"/>
  <c r="I37" i="1" s="1"/>
  <c r="W32" i="1"/>
  <c r="W37" i="1" s="1"/>
  <c r="R32" i="1"/>
  <c r="R37" i="1" s="1"/>
  <c r="AB32" i="1"/>
  <c r="AB37" i="1" s="1"/>
  <c r="AE32" i="1"/>
  <c r="AE37" i="1" s="1"/>
  <c r="O32" i="1"/>
  <c r="O37" i="1" s="1"/>
  <c r="X32" i="1"/>
  <c r="X37" i="1" s="1"/>
  <c r="AD32" i="1"/>
  <c r="AD37" i="1" s="1"/>
  <c r="Y32" i="1"/>
  <c r="Y37" i="1" s="1"/>
  <c r="L32" i="1"/>
  <c r="L37" i="1" s="1"/>
  <c r="AL32" i="1"/>
  <c r="AL37" i="1" s="1"/>
  <c r="Q32" i="1"/>
  <c r="Q37" i="1" s="1"/>
  <c r="T32" i="1"/>
  <c r="T37" i="1" s="1"/>
  <c r="AA32" i="1"/>
  <c r="AA37" i="1" s="1"/>
  <c r="K32" i="1"/>
  <c r="K37" i="1" s="1"/>
  <c r="P32" i="1"/>
  <c r="P37" i="1" s="1"/>
  <c r="V32" i="1"/>
  <c r="V37" i="1" s="1"/>
  <c r="AK32" i="1"/>
  <c r="AK37" i="1" s="1"/>
  <c r="U32" i="1"/>
  <c r="U37" i="1" s="1"/>
  <c r="Z32" i="1"/>
  <c r="Z37" i="1" s="1"/>
  <c r="AG32" i="1"/>
  <c r="AG37" i="1" s="1"/>
  <c r="F37" i="1" l="1"/>
  <c r="L11" i="1" s="1"/>
  <c r="O11" i="1" s="1"/>
  <c r="F38" i="1"/>
  <c r="L13" i="1" s="1"/>
  <c r="O13" i="1" s="1"/>
  <c r="F39" i="1"/>
  <c r="L15" i="1" s="1"/>
  <c r="O15" i="1" s="1"/>
</calcChain>
</file>

<file path=xl/sharedStrings.xml><?xml version="1.0" encoding="utf-8"?>
<sst xmlns="http://schemas.openxmlformats.org/spreadsheetml/2006/main" count="90" uniqueCount="67">
  <si>
    <t>Aaa/AAA</t>
  </si>
  <si>
    <t>Aa3/AA-</t>
  </si>
  <si>
    <t>A1/A+</t>
  </si>
  <si>
    <t>A3/A-</t>
  </si>
  <si>
    <t>Baa1/BBB+</t>
  </si>
  <si>
    <t>Baa3/BBB-</t>
  </si>
  <si>
    <t>Total Size</t>
  </si>
  <si>
    <t>Term</t>
  </si>
  <si>
    <t>Proportion</t>
  </si>
  <si>
    <t>Spread Equivalent</t>
  </si>
  <si>
    <t>Upper</t>
  </si>
  <si>
    <t>Lower</t>
  </si>
  <si>
    <t>Amount</t>
  </si>
  <si>
    <t>Assumed Tax Rate</t>
  </si>
  <si>
    <t>WAL (Level DS)</t>
  </si>
  <si>
    <t>Muni Spread Est.</t>
  </si>
  <si>
    <t>High</t>
  </si>
  <si>
    <t>Med</t>
  </si>
  <si>
    <t>Low</t>
  </si>
  <si>
    <t>Year</t>
  </si>
  <si>
    <t>UST Curve (SLGS at 08/31/2020)</t>
  </si>
  <si>
    <t>Muni BVAL AAA Curve (08/31/2020)</t>
  </si>
  <si>
    <t>Taxable Bond Rate</t>
  </si>
  <si>
    <t>High Category</t>
  </si>
  <si>
    <t>Interest</t>
  </si>
  <si>
    <t>Balance - End of Period</t>
  </si>
  <si>
    <t>Balance - Start of Period</t>
  </si>
  <si>
    <t>Weighted Average Life</t>
  </si>
  <si>
    <t>UST Base at WAL</t>
  </si>
  <si>
    <t>Principal - Level Pmt</t>
  </si>
  <si>
    <t>Tax: Sum, Yrs 1-10</t>
  </si>
  <si>
    <t>Tax: PV, 30Yrs @ UST</t>
  </si>
  <si>
    <t>Tax: PV, 30Yrs @Bond</t>
  </si>
  <si>
    <t>Med Category</t>
  </si>
  <si>
    <t>Low Category</t>
  </si>
  <si>
    <t>Data Date:</t>
  </si>
  <si>
    <t>PV Full Term @ UST Rate</t>
  </si>
  <si>
    <t>PV Full Term @ Bond Rate</t>
  </si>
  <si>
    <t>Totals</t>
  </si>
  <si>
    <t>Tax on Bond Interest Results Summary</t>
  </si>
  <si>
    <t>Sum Years 1-10 (CBO Score)</t>
  </si>
  <si>
    <t>Source for Estimated Muni Spreads:</t>
  </si>
  <si>
    <t>Potrfolio  Assumptions</t>
  </si>
  <si>
    <t>Input cells red</t>
  </si>
  <si>
    <t>Appropriation</t>
  </si>
  <si>
    <t>Average FCRA Cost</t>
  </si>
  <si>
    <t>Portfolio Size</t>
  </si>
  <si>
    <t>Displacement</t>
  </si>
  <si>
    <t>WIFIA Taxable Bond Substitution Static Portfolio</t>
  </si>
  <si>
    <t>Project Share</t>
  </si>
  <si>
    <t>Project Cost</t>
  </si>
  <si>
    <t>PV Benefit</t>
  </si>
  <si>
    <t>Est. Benefit</t>
  </si>
  <si>
    <t>Placement Fees</t>
  </si>
  <si>
    <t>Displaced Fees</t>
  </si>
  <si>
    <t>Public Water</t>
  </si>
  <si>
    <t>Agencies</t>
  </si>
  <si>
    <t>Federal</t>
  </si>
  <si>
    <t>Taxpayers</t>
  </si>
  <si>
    <t>Private-Sector</t>
  </si>
  <si>
    <t>Debt Markets</t>
  </si>
  <si>
    <t>Cost</t>
  </si>
  <si>
    <t>Benefit</t>
  </si>
  <si>
    <t>Net</t>
  </si>
  <si>
    <t>Source for Estimated PV Benefit Level Assumption:</t>
  </si>
  <si>
    <t xml:space="preserve">                      InRecap Estimates Data Date 08312020</t>
  </si>
  <si>
    <t xml:space="preserve">        Cost-Benefit of Defunding $55m Appropriation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</si>
</sst>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[$-409]d\-mmm\-yy;@"/>
    <numFmt numFmtId="167" formatCode="#,##0.0;[Red]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39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/>
    <xf numFmtId="37" fontId="0" fillId="0" borderId="0" xfId="0" applyNumberFormat="1"/>
    <xf numFmtId="10" fontId="0" fillId="0" borderId="0" xfId="1" applyNumberFormat="1" applyFont="1"/>
    <xf numFmtId="37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9" fontId="2" fillId="0" borderId="0" xfId="1" applyFont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64" fontId="0" fillId="0" borderId="0" xfId="0" applyNumberFormat="1" applyFont="1"/>
    <xf numFmtId="164" fontId="3" fillId="0" borderId="0" xfId="0" applyNumberFormat="1" applyFont="1"/>
    <xf numFmtId="37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39" fontId="0" fillId="0" borderId="0" xfId="0" applyNumberFormat="1"/>
    <xf numFmtId="165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9" fillId="0" borderId="0" xfId="0" applyNumberFormat="1" applyFont="1"/>
    <xf numFmtId="164" fontId="10" fillId="0" borderId="0" xfId="0" applyNumberFormat="1" applyFont="1"/>
    <xf numFmtId="164" fontId="11" fillId="0" borderId="0" xfId="0" applyNumberFormat="1" applyFont="1" applyAlignment="1">
      <alignment horizontal="center"/>
    </xf>
    <xf numFmtId="164" fontId="12" fillId="0" borderId="0" xfId="0" applyNumberFormat="1" applyFont="1"/>
    <xf numFmtId="164" fontId="13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center"/>
    </xf>
    <xf numFmtId="164" fontId="13" fillId="0" borderId="0" xfId="0" applyNumberFormat="1" applyFont="1"/>
    <xf numFmtId="9" fontId="8" fillId="0" borderId="0" xfId="1" applyFont="1" applyAlignment="1">
      <alignment horizontal="center"/>
    </xf>
    <xf numFmtId="10" fontId="8" fillId="0" borderId="0" xfId="1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3" fillId="0" borderId="0" xfId="0" applyFont="1"/>
    <xf numFmtId="167" fontId="15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16" fillId="0" borderId="0" xfId="0" applyFont="1"/>
    <xf numFmtId="0" fontId="6" fillId="0" borderId="0" xfId="0" applyFont="1" applyAlignment="1">
      <alignment horizontal="center"/>
    </xf>
    <xf numFmtId="167" fontId="17" fillId="0" borderId="0" xfId="0" applyNumberFormat="1" applyFont="1" applyAlignment="1">
      <alignment horizontal="center"/>
    </xf>
    <xf numFmtId="167" fontId="18" fillId="0" borderId="0" xfId="0" applyNumberFormat="1" applyFont="1" applyAlignment="1">
      <alignment horizontal="center"/>
    </xf>
    <xf numFmtId="167" fontId="19" fillId="0" borderId="0" xfId="0" applyNumberFormat="1" applyFont="1" applyAlignment="1">
      <alignment horizontal="center"/>
    </xf>
    <xf numFmtId="167" fontId="15" fillId="0" borderId="1" xfId="0" applyNumberFormat="1" applyFont="1" applyBorder="1" applyAlignment="1">
      <alignment horizontal="center"/>
    </xf>
    <xf numFmtId="167" fontId="17" fillId="0" borderId="1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9524</xdr:colOff>
      <xdr:row>6</xdr:row>
      <xdr:rowOff>85725</xdr:rowOff>
    </xdr:from>
    <xdr:to>
      <xdr:col>24</xdr:col>
      <xdr:colOff>152399</xdr:colOff>
      <xdr:row>20</xdr:row>
      <xdr:rowOff>87547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E2AE9B-5741-46B2-A5F6-1E439FBDD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124" y="1524000"/>
          <a:ext cx="5019675" cy="2668822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24</xdr:col>
      <xdr:colOff>315424</xdr:colOff>
      <xdr:row>6</xdr:row>
      <xdr:rowOff>102153</xdr:rowOff>
    </xdr:from>
    <xdr:to>
      <xdr:col>36</xdr:col>
      <xdr:colOff>59714</xdr:colOff>
      <xdr:row>20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118C247-D9C6-4290-92B6-0820AB917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5824" y="1540428"/>
          <a:ext cx="7059490" cy="2660097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581024</xdr:colOff>
      <xdr:row>7</xdr:row>
      <xdr:rowOff>161925</xdr:rowOff>
    </xdr:from>
    <xdr:to>
      <xdr:col>28</xdr:col>
      <xdr:colOff>390524</xdr:colOff>
      <xdr:row>34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F682F6-C920-4AB6-B380-7E18CDE6F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4" y="1495425"/>
          <a:ext cx="6515100" cy="488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E53F6-740B-4D7D-ADF9-D75C08B6ADCF}">
  <dimension ref="C1:AT63"/>
  <sheetViews>
    <sheetView showGridLines="0" tabSelected="1" zoomScaleNormal="100" workbookViewId="0"/>
  </sheetViews>
  <sheetFormatPr defaultRowHeight="15" x14ac:dyDescent="0.25"/>
  <cols>
    <col min="1" max="4" width="9.140625" style="1"/>
    <col min="5" max="5" width="9.140625" style="1" customWidth="1"/>
    <col min="6" max="16384" width="9.140625" style="1"/>
  </cols>
  <sheetData>
    <row r="1" spans="3:18" ht="27" customHeight="1" x14ac:dyDescent="0.25"/>
    <row r="2" spans="3:18" ht="18.75" x14ac:dyDescent="0.3">
      <c r="C2" s="23" t="s">
        <v>48</v>
      </c>
      <c r="K2" s="24" t="s">
        <v>44</v>
      </c>
      <c r="L2" s="25">
        <v>55</v>
      </c>
      <c r="M2" s="26"/>
      <c r="N2" s="24" t="s">
        <v>49</v>
      </c>
      <c r="O2" s="27">
        <v>0.49</v>
      </c>
      <c r="P2" s="26"/>
      <c r="Q2" s="24" t="s">
        <v>53</v>
      </c>
      <c r="R2" s="28">
        <v>3.0000000000000001E-3</v>
      </c>
    </row>
    <row r="3" spans="3:18" x14ac:dyDescent="0.25">
      <c r="K3" s="24" t="s">
        <v>45</v>
      </c>
      <c r="L3" s="28">
        <v>7.4999999999999997E-3</v>
      </c>
      <c r="M3" s="26"/>
      <c r="N3" s="24" t="s">
        <v>50</v>
      </c>
      <c r="O3" s="29">
        <f>L4/O2</f>
        <v>14965.986394557825</v>
      </c>
      <c r="P3" s="26"/>
      <c r="Q3" s="24" t="s">
        <v>54</v>
      </c>
      <c r="R3" s="29">
        <f>L4*R2</f>
        <v>22.000000000000004</v>
      </c>
    </row>
    <row r="4" spans="3:18" x14ac:dyDescent="0.25">
      <c r="C4" s="13" t="s">
        <v>6</v>
      </c>
      <c r="D4" s="12"/>
      <c r="E4" s="22">
        <f>L4*L5</f>
        <v>5500</v>
      </c>
      <c r="K4" s="24" t="s">
        <v>46</v>
      </c>
      <c r="L4" s="30">
        <f>L2/L3</f>
        <v>7333.3333333333339</v>
      </c>
      <c r="M4" s="26"/>
      <c r="N4" s="24" t="s">
        <v>51</v>
      </c>
      <c r="O4" s="28">
        <v>7.5499999999999998E-2</v>
      </c>
      <c r="P4" s="26"/>
      <c r="Q4" s="26"/>
      <c r="R4" s="26"/>
    </row>
    <row r="5" spans="3:18" x14ac:dyDescent="0.25">
      <c r="C5" s="13" t="s">
        <v>35</v>
      </c>
      <c r="D5" s="12"/>
      <c r="E5" s="17">
        <v>44074</v>
      </c>
      <c r="K5" s="24" t="s">
        <v>47</v>
      </c>
      <c r="L5" s="27">
        <v>0.75</v>
      </c>
      <c r="M5" s="26"/>
      <c r="N5" s="24" t="s">
        <v>52</v>
      </c>
      <c r="O5" s="29">
        <f>O3*O4</f>
        <v>1129.9319727891159</v>
      </c>
      <c r="P5" s="26"/>
      <c r="Q5" s="26"/>
      <c r="R5" s="26"/>
    </row>
    <row r="6" spans="3:18" x14ac:dyDescent="0.25">
      <c r="C6" s="12"/>
      <c r="D6" s="12"/>
      <c r="E6" s="12"/>
      <c r="K6" s="2"/>
      <c r="Q6" s="20" t="s">
        <v>41</v>
      </c>
    </row>
    <row r="7" spans="3:18" x14ac:dyDescent="0.25">
      <c r="C7" s="13" t="s">
        <v>42</v>
      </c>
      <c r="D7" s="12"/>
      <c r="E7" s="12"/>
      <c r="I7" s="13" t="s">
        <v>39</v>
      </c>
      <c r="K7" s="2"/>
    </row>
    <row r="8" spans="3:18" x14ac:dyDescent="0.25">
      <c r="C8" s="21" t="s">
        <v>43</v>
      </c>
      <c r="K8" s="2"/>
    </row>
    <row r="9" spans="3:18" x14ac:dyDescent="0.25">
      <c r="C9" s="4"/>
      <c r="E9" s="15" t="s">
        <v>16</v>
      </c>
      <c r="F9" s="15" t="s">
        <v>17</v>
      </c>
      <c r="G9" s="15" t="s">
        <v>18</v>
      </c>
      <c r="K9" s="2"/>
      <c r="L9" s="15" t="s">
        <v>16</v>
      </c>
      <c r="M9" s="15" t="s">
        <v>17</v>
      </c>
      <c r="N9" s="15" t="s">
        <v>18</v>
      </c>
      <c r="O9" s="18" t="s">
        <v>38</v>
      </c>
    </row>
    <row r="10" spans="3:18" x14ac:dyDescent="0.25">
      <c r="C10" s="4" t="s">
        <v>10</v>
      </c>
      <c r="E10" s="2" t="s">
        <v>0</v>
      </c>
      <c r="F10" s="2" t="s">
        <v>2</v>
      </c>
      <c r="G10" s="2" t="s">
        <v>4</v>
      </c>
      <c r="K10" s="2"/>
      <c r="L10" s="2"/>
      <c r="O10" s="13"/>
    </row>
    <row r="11" spans="3:18" x14ac:dyDescent="0.25">
      <c r="C11" s="4" t="s">
        <v>11</v>
      </c>
      <c r="E11" s="2" t="s">
        <v>1</v>
      </c>
      <c r="F11" s="2" t="s">
        <v>3</v>
      </c>
      <c r="G11" s="2" t="s">
        <v>5</v>
      </c>
      <c r="I11" s="1" t="s">
        <v>40</v>
      </c>
      <c r="L11" s="3">
        <f>F37</f>
        <v>49.866666666666681</v>
      </c>
      <c r="M11" s="3">
        <f>F49</f>
        <v>115.31666666666672</v>
      </c>
      <c r="N11" s="3">
        <f>F61</f>
        <v>81.033333333333346</v>
      </c>
      <c r="O11" s="19">
        <f>SUM(L11:N11)</f>
        <v>246.21666666666675</v>
      </c>
    </row>
    <row r="12" spans="3:18" x14ac:dyDescent="0.25">
      <c r="C12" s="4"/>
      <c r="L12" s="3"/>
      <c r="M12" s="3"/>
      <c r="N12" s="3"/>
      <c r="O12" s="19"/>
    </row>
    <row r="13" spans="3:18" x14ac:dyDescent="0.25">
      <c r="C13" s="4" t="s">
        <v>8</v>
      </c>
      <c r="E13" s="9">
        <v>0.25</v>
      </c>
      <c r="F13" s="9">
        <v>0.5</v>
      </c>
      <c r="G13" s="9">
        <v>0.25</v>
      </c>
      <c r="I13" s="1" t="s">
        <v>36</v>
      </c>
      <c r="L13" s="3">
        <f>F38</f>
        <v>81.326725592997789</v>
      </c>
      <c r="M13" s="3">
        <f>F50</f>
        <v>188.06805293380745</v>
      </c>
      <c r="N13" s="3">
        <f>F62</f>
        <v>132.15592908862138</v>
      </c>
      <c r="O13" s="19">
        <f>SUM(L13:N13)</f>
        <v>401.55070761542663</v>
      </c>
    </row>
    <row r="14" spans="3:18" x14ac:dyDescent="0.25">
      <c r="C14" s="4" t="s">
        <v>12</v>
      </c>
      <c r="E14" s="3">
        <f>$E$4*E13</f>
        <v>1375</v>
      </c>
      <c r="F14" s="3">
        <f t="shared" ref="F14:G14" si="0">$E$4*F13</f>
        <v>2750</v>
      </c>
      <c r="G14" s="3">
        <f t="shared" si="0"/>
        <v>1375</v>
      </c>
      <c r="L14" s="3"/>
      <c r="M14" s="3"/>
      <c r="N14" s="3"/>
      <c r="O14" s="19"/>
    </row>
    <row r="15" spans="3:18" x14ac:dyDescent="0.25">
      <c r="C15" s="4" t="s">
        <v>7</v>
      </c>
      <c r="E15" s="10">
        <v>30</v>
      </c>
      <c r="F15" s="10">
        <v>30</v>
      </c>
      <c r="G15" s="10">
        <v>30</v>
      </c>
      <c r="I15" s="1" t="s">
        <v>37</v>
      </c>
      <c r="L15" s="3">
        <f>F39</f>
        <v>76.464459187758493</v>
      </c>
      <c r="M15" s="3">
        <f>F51</f>
        <v>172.36095571417763</v>
      </c>
      <c r="N15" s="3">
        <f>F63</f>
        <v>112.43592642556506</v>
      </c>
      <c r="O15" s="19">
        <f>SUM(L15:N15)</f>
        <v>361.26134132750121</v>
      </c>
    </row>
    <row r="16" spans="3:18" x14ac:dyDescent="0.25">
      <c r="C16" s="4" t="s">
        <v>14</v>
      </c>
      <c r="E16" s="7">
        <f>F35</f>
        <v>16</v>
      </c>
      <c r="F16" s="7">
        <f>F47</f>
        <v>16</v>
      </c>
      <c r="G16" s="7">
        <f>F59</f>
        <v>16</v>
      </c>
    </row>
    <row r="17" spans="3:46" x14ac:dyDescent="0.25">
      <c r="C17" s="4" t="s">
        <v>28</v>
      </c>
      <c r="E17" s="8">
        <f>F36</f>
        <v>1.0800000000000001E-2</v>
      </c>
      <c r="F17" s="8">
        <f>F48</f>
        <v>1.0800000000000001E-2</v>
      </c>
      <c r="G17" s="8">
        <f>F60</f>
        <v>1.0800000000000001E-2</v>
      </c>
    </row>
    <row r="18" spans="3:46" x14ac:dyDescent="0.25">
      <c r="C18" s="4" t="s">
        <v>15</v>
      </c>
      <c r="E18" s="11">
        <v>2E-3</v>
      </c>
      <c r="F18" s="11">
        <v>4.0000000000000001E-3</v>
      </c>
      <c r="G18" s="11">
        <v>0.01</v>
      </c>
      <c r="I18" s="11"/>
      <c r="J18" s="11"/>
    </row>
    <row r="19" spans="3:46" x14ac:dyDescent="0.25">
      <c r="C19" s="4" t="s">
        <v>13</v>
      </c>
      <c r="E19" s="9">
        <v>0.25</v>
      </c>
      <c r="F19" s="9">
        <v>0.25</v>
      </c>
      <c r="G19" s="9">
        <v>0.25</v>
      </c>
    </row>
    <row r="20" spans="3:46" x14ac:dyDescent="0.25">
      <c r="C20" s="4" t="s">
        <v>9</v>
      </c>
      <c r="E20" s="8">
        <f>(E17+E18)/(1-E19)-E17</f>
        <v>6.2666666666666669E-3</v>
      </c>
      <c r="F20" s="8">
        <f>(F17+F18)/(1-F19)-F17</f>
        <v>8.9333333333333348E-3</v>
      </c>
      <c r="G20" s="8">
        <f>(G17+G18)/(1-G19)-G17</f>
        <v>1.6933333333333331E-2</v>
      </c>
    </row>
    <row r="21" spans="3:46" x14ac:dyDescent="0.25">
      <c r="C21" s="4" t="s">
        <v>22</v>
      </c>
      <c r="E21" s="8">
        <f>E17+E20</f>
        <v>1.7066666666666667E-2</v>
      </c>
      <c r="F21" s="8">
        <f t="shared" ref="F21:G21" si="1">F17+F20</f>
        <v>1.9733333333333335E-2</v>
      </c>
      <c r="G21" s="8">
        <f t="shared" si="1"/>
        <v>2.7733333333333332E-2</v>
      </c>
    </row>
    <row r="24" spans="3:46" x14ac:dyDescent="0.25">
      <c r="C24" s="13" t="s">
        <v>19</v>
      </c>
      <c r="I24" s="14">
        <v>1</v>
      </c>
      <c r="J24" s="14">
        <f t="shared" ref="J24:AL24" si="2">I24+1</f>
        <v>2</v>
      </c>
      <c r="K24" s="14">
        <f t="shared" si="2"/>
        <v>3</v>
      </c>
      <c r="L24" s="14">
        <f t="shared" si="2"/>
        <v>4</v>
      </c>
      <c r="M24" s="14">
        <f t="shared" si="2"/>
        <v>5</v>
      </c>
      <c r="N24" s="14">
        <f t="shared" si="2"/>
        <v>6</v>
      </c>
      <c r="O24" s="14">
        <f t="shared" si="2"/>
        <v>7</v>
      </c>
      <c r="P24" s="14">
        <f t="shared" si="2"/>
        <v>8</v>
      </c>
      <c r="Q24" s="14">
        <f t="shared" si="2"/>
        <v>9</v>
      </c>
      <c r="R24" s="14">
        <f t="shared" si="2"/>
        <v>10</v>
      </c>
      <c r="S24" s="14">
        <f t="shared" si="2"/>
        <v>11</v>
      </c>
      <c r="T24" s="14">
        <f t="shared" si="2"/>
        <v>12</v>
      </c>
      <c r="U24" s="14">
        <f t="shared" si="2"/>
        <v>13</v>
      </c>
      <c r="V24" s="14">
        <f t="shared" si="2"/>
        <v>14</v>
      </c>
      <c r="W24" s="14">
        <f t="shared" si="2"/>
        <v>15</v>
      </c>
      <c r="X24" s="14">
        <f t="shared" si="2"/>
        <v>16</v>
      </c>
      <c r="Y24" s="14">
        <f t="shared" si="2"/>
        <v>17</v>
      </c>
      <c r="Z24" s="14">
        <f t="shared" si="2"/>
        <v>18</v>
      </c>
      <c r="AA24" s="14">
        <f t="shared" si="2"/>
        <v>19</v>
      </c>
      <c r="AB24" s="14">
        <f t="shared" si="2"/>
        <v>20</v>
      </c>
      <c r="AC24" s="14">
        <f t="shared" si="2"/>
        <v>21</v>
      </c>
      <c r="AD24" s="14">
        <f t="shared" si="2"/>
        <v>22</v>
      </c>
      <c r="AE24" s="14">
        <f t="shared" si="2"/>
        <v>23</v>
      </c>
      <c r="AF24" s="14">
        <f t="shared" si="2"/>
        <v>24</v>
      </c>
      <c r="AG24" s="14">
        <f t="shared" si="2"/>
        <v>25</v>
      </c>
      <c r="AH24" s="14">
        <f t="shared" si="2"/>
        <v>26</v>
      </c>
      <c r="AI24" s="14">
        <f t="shared" si="2"/>
        <v>27</v>
      </c>
      <c r="AJ24" s="14">
        <f t="shared" si="2"/>
        <v>28</v>
      </c>
      <c r="AK24" s="14">
        <f t="shared" si="2"/>
        <v>29</v>
      </c>
      <c r="AL24" s="14">
        <f t="shared" si="2"/>
        <v>30</v>
      </c>
      <c r="AN24" s="14"/>
      <c r="AO24" s="14"/>
      <c r="AP24" s="14"/>
      <c r="AQ24" s="14"/>
      <c r="AR24" s="14"/>
      <c r="AS24" s="14"/>
      <c r="AT24" s="14"/>
    </row>
    <row r="26" spans="3:46" x14ac:dyDescent="0.25">
      <c r="C26" s="1" t="s">
        <v>20</v>
      </c>
      <c r="I26" s="11">
        <v>1.1000000000000001E-3</v>
      </c>
      <c r="J26" s="11">
        <v>1.1999999999999999E-3</v>
      </c>
      <c r="K26" s="11">
        <v>1.5E-3</v>
      </c>
      <c r="L26" s="11">
        <v>2E-3</v>
      </c>
      <c r="M26" s="11">
        <v>2.7000000000000001E-3</v>
      </c>
      <c r="N26" s="11">
        <v>3.8E-3</v>
      </c>
      <c r="O26" s="11">
        <v>5.0000000000000001E-3</v>
      </c>
      <c r="P26" s="11">
        <v>5.7999999999999996E-3</v>
      </c>
      <c r="Q26" s="11">
        <v>6.6E-3</v>
      </c>
      <c r="R26" s="11">
        <v>7.3000000000000001E-3</v>
      </c>
      <c r="S26" s="11">
        <v>7.9000000000000008E-3</v>
      </c>
      <c r="T26" s="11">
        <v>8.5000000000000006E-3</v>
      </c>
      <c r="U26" s="11">
        <v>9.1000000000000004E-3</v>
      </c>
      <c r="V26" s="11">
        <v>9.7000000000000003E-3</v>
      </c>
      <c r="W26" s="11">
        <v>1.03E-2</v>
      </c>
      <c r="X26" s="11">
        <v>1.0800000000000001E-2</v>
      </c>
      <c r="Y26" s="11">
        <v>1.14E-2</v>
      </c>
      <c r="Z26" s="11">
        <v>1.1900000000000001E-2</v>
      </c>
      <c r="AA26" s="11">
        <v>1.23E-2</v>
      </c>
      <c r="AB26" s="11">
        <v>1.2699999999999999E-2</v>
      </c>
      <c r="AC26" s="11">
        <v>1.3100000000000001E-2</v>
      </c>
      <c r="AD26" s="11">
        <v>1.34E-2</v>
      </c>
      <c r="AE26" s="11">
        <v>1.37E-2</v>
      </c>
      <c r="AF26" s="11">
        <v>1.4E-2</v>
      </c>
      <c r="AG26" s="11">
        <v>1.43E-2</v>
      </c>
      <c r="AH26" s="11">
        <v>1.4500000000000001E-2</v>
      </c>
      <c r="AI26" s="11">
        <v>1.46E-2</v>
      </c>
      <c r="AJ26" s="11">
        <v>1.4800000000000001E-2</v>
      </c>
      <c r="AK26" s="11">
        <v>1.49E-2</v>
      </c>
      <c r="AL26" s="11">
        <v>1.4999999999999999E-2</v>
      </c>
    </row>
    <row r="27" spans="3:46" x14ac:dyDescent="0.25">
      <c r="C27" s="1" t="s">
        <v>21</v>
      </c>
      <c r="I27" s="11">
        <v>1.4599999999999999E-3</v>
      </c>
      <c r="J27" s="11">
        <v>1.6800000000000001E-3</v>
      </c>
      <c r="K27" s="11">
        <v>1.7799999999999999E-3</v>
      </c>
      <c r="L27" s="11">
        <v>2.4499999999999999E-3</v>
      </c>
      <c r="M27" s="11">
        <v>3.0699999999999998E-3</v>
      </c>
      <c r="N27" s="11">
        <v>4.0000000000000001E-3</v>
      </c>
      <c r="O27" s="11">
        <v>4.9699999999999996E-3</v>
      </c>
      <c r="P27" s="11">
        <v>6.2399999999999999E-3</v>
      </c>
      <c r="Q27" s="11">
        <v>7.2899999999999996E-3</v>
      </c>
      <c r="R27" s="11">
        <v>8.09E-3</v>
      </c>
      <c r="S27" s="11">
        <v>8.9800000000000001E-3</v>
      </c>
      <c r="T27" s="11">
        <v>9.7300000000000008E-3</v>
      </c>
      <c r="U27" s="11">
        <v>1.064E-2</v>
      </c>
      <c r="V27" s="11">
        <v>1.136E-2</v>
      </c>
      <c r="W27" s="11">
        <v>1.206E-2</v>
      </c>
      <c r="X27" s="11">
        <v>1.259E-2</v>
      </c>
      <c r="Y27" s="11">
        <v>1.286E-2</v>
      </c>
      <c r="Z27" s="11">
        <v>1.32E-2</v>
      </c>
      <c r="AA27" s="11">
        <v>1.354E-2</v>
      </c>
      <c r="AB27" s="11">
        <v>1.383E-2</v>
      </c>
      <c r="AC27" s="11">
        <v>1.417E-2</v>
      </c>
      <c r="AD27" s="11">
        <v>1.452E-2</v>
      </c>
      <c r="AE27" s="11">
        <v>1.489E-2</v>
      </c>
      <c r="AF27" s="11">
        <v>1.524E-2</v>
      </c>
      <c r="AG27" s="11">
        <v>1.5480000000000001E-2</v>
      </c>
      <c r="AH27" s="11">
        <v>1.5730000000000001E-2</v>
      </c>
      <c r="AI27" s="11">
        <v>1.5939999999999999E-2</v>
      </c>
      <c r="AJ27" s="11">
        <v>1.5990000000000001E-2</v>
      </c>
      <c r="AK27" s="11">
        <v>1.6160000000000001E-2</v>
      </c>
      <c r="AL27" s="11">
        <v>1.6219999999999998E-2</v>
      </c>
    </row>
    <row r="28" spans="3:46" x14ac:dyDescent="0.25"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3:46" x14ac:dyDescent="0.25">
      <c r="C29" s="13" t="s">
        <v>23</v>
      </c>
    </row>
    <row r="31" spans="3:46" x14ac:dyDescent="0.25">
      <c r="C31" s="1" t="s">
        <v>26</v>
      </c>
      <c r="I31" s="1">
        <f>E14</f>
        <v>1375</v>
      </c>
      <c r="J31" s="1">
        <f>I34</f>
        <v>1329.1666666666667</v>
      </c>
      <c r="K31" s="1">
        <f t="shared" ref="K31:AL31" si="3">J34</f>
        <v>1283.3333333333335</v>
      </c>
      <c r="L31" s="1">
        <f t="shared" si="3"/>
        <v>1237.5000000000002</v>
      </c>
      <c r="M31" s="1">
        <f t="shared" si="3"/>
        <v>1191.666666666667</v>
      </c>
      <c r="N31" s="1">
        <f t="shared" si="3"/>
        <v>1145.8333333333337</v>
      </c>
      <c r="O31" s="1">
        <f t="shared" si="3"/>
        <v>1100.0000000000005</v>
      </c>
      <c r="P31" s="1">
        <f t="shared" si="3"/>
        <v>1054.1666666666672</v>
      </c>
      <c r="Q31" s="1">
        <f t="shared" si="3"/>
        <v>1008.3333333333338</v>
      </c>
      <c r="R31" s="1">
        <f t="shared" si="3"/>
        <v>962.50000000000045</v>
      </c>
      <c r="S31" s="1">
        <f t="shared" si="3"/>
        <v>916.66666666666708</v>
      </c>
      <c r="T31" s="1">
        <f t="shared" si="3"/>
        <v>870.83333333333371</v>
      </c>
      <c r="U31" s="1">
        <f t="shared" si="3"/>
        <v>825.00000000000034</v>
      </c>
      <c r="V31" s="1">
        <f t="shared" si="3"/>
        <v>779.16666666666697</v>
      </c>
      <c r="W31" s="1">
        <f t="shared" si="3"/>
        <v>733.3333333333336</v>
      </c>
      <c r="X31" s="1">
        <f t="shared" si="3"/>
        <v>687.50000000000023</v>
      </c>
      <c r="Y31" s="1">
        <f t="shared" si="3"/>
        <v>641.66666666666686</v>
      </c>
      <c r="Z31" s="1">
        <f t="shared" si="3"/>
        <v>595.83333333333348</v>
      </c>
      <c r="AA31" s="1">
        <f t="shared" si="3"/>
        <v>550.00000000000011</v>
      </c>
      <c r="AB31" s="1">
        <f t="shared" si="3"/>
        <v>504.1666666666668</v>
      </c>
      <c r="AC31" s="1">
        <f t="shared" si="3"/>
        <v>458.33333333333348</v>
      </c>
      <c r="AD31" s="1">
        <f t="shared" si="3"/>
        <v>412.50000000000017</v>
      </c>
      <c r="AE31" s="1">
        <f t="shared" si="3"/>
        <v>366.66666666666686</v>
      </c>
      <c r="AF31" s="1">
        <f t="shared" si="3"/>
        <v>320.83333333333354</v>
      </c>
      <c r="AG31" s="1">
        <f t="shared" si="3"/>
        <v>275.00000000000023</v>
      </c>
      <c r="AH31" s="1">
        <f t="shared" si="3"/>
        <v>229.16666666666688</v>
      </c>
      <c r="AI31" s="1">
        <f t="shared" si="3"/>
        <v>183.33333333333354</v>
      </c>
      <c r="AJ31" s="1">
        <f t="shared" si="3"/>
        <v>137.5000000000002</v>
      </c>
      <c r="AK31" s="1">
        <f t="shared" si="3"/>
        <v>91.666666666666856</v>
      </c>
      <c r="AL31" s="1">
        <f t="shared" si="3"/>
        <v>45.83333333333352</v>
      </c>
    </row>
    <row r="32" spans="3:46" x14ac:dyDescent="0.25">
      <c r="C32" s="1" t="s">
        <v>24</v>
      </c>
      <c r="F32" s="6">
        <f>E21</f>
        <v>1.7066666666666667E-2</v>
      </c>
      <c r="I32" s="1">
        <f t="shared" ref="I32:AL32" si="4">$F32*I31</f>
        <v>23.466666666666669</v>
      </c>
      <c r="J32" s="1">
        <f t="shared" si="4"/>
        <v>22.684444444444448</v>
      </c>
      <c r="K32" s="1">
        <f t="shared" si="4"/>
        <v>21.902222222222225</v>
      </c>
      <c r="L32" s="1">
        <f t="shared" si="4"/>
        <v>21.120000000000005</v>
      </c>
      <c r="M32" s="1">
        <f t="shared" si="4"/>
        <v>20.337777777777784</v>
      </c>
      <c r="N32" s="1">
        <f t="shared" si="4"/>
        <v>19.555555555555564</v>
      </c>
      <c r="O32" s="1">
        <f t="shared" si="4"/>
        <v>18.773333333333341</v>
      </c>
      <c r="P32" s="1">
        <f t="shared" si="4"/>
        <v>17.99111111111112</v>
      </c>
      <c r="Q32" s="1">
        <f t="shared" si="4"/>
        <v>17.208888888888897</v>
      </c>
      <c r="R32" s="1">
        <f t="shared" si="4"/>
        <v>16.426666666666677</v>
      </c>
      <c r="S32" s="1">
        <f t="shared" si="4"/>
        <v>15.644444444444453</v>
      </c>
      <c r="T32" s="1">
        <f t="shared" si="4"/>
        <v>14.862222222222229</v>
      </c>
      <c r="U32" s="1">
        <f t="shared" si="4"/>
        <v>14.080000000000007</v>
      </c>
      <c r="V32" s="1">
        <f t="shared" si="4"/>
        <v>13.297777777777783</v>
      </c>
      <c r="W32" s="1">
        <f t="shared" si="4"/>
        <v>12.515555555555562</v>
      </c>
      <c r="X32" s="1">
        <f t="shared" si="4"/>
        <v>11.733333333333338</v>
      </c>
      <c r="Y32" s="1">
        <f t="shared" si="4"/>
        <v>10.951111111111114</v>
      </c>
      <c r="Z32" s="1">
        <f t="shared" si="4"/>
        <v>10.168888888888892</v>
      </c>
      <c r="AA32" s="1">
        <f t="shared" si="4"/>
        <v>9.3866666666666685</v>
      </c>
      <c r="AB32" s="1">
        <f t="shared" si="4"/>
        <v>8.6044444444444466</v>
      </c>
      <c r="AC32" s="1">
        <f t="shared" si="4"/>
        <v>7.8222222222222255</v>
      </c>
      <c r="AD32" s="1">
        <f t="shared" si="4"/>
        <v>7.0400000000000036</v>
      </c>
      <c r="AE32" s="1">
        <f t="shared" si="4"/>
        <v>6.2577777777777817</v>
      </c>
      <c r="AF32" s="1">
        <f t="shared" si="4"/>
        <v>5.4755555555555597</v>
      </c>
      <c r="AG32" s="1">
        <f t="shared" si="4"/>
        <v>4.6933333333333378</v>
      </c>
      <c r="AH32" s="1">
        <f t="shared" si="4"/>
        <v>3.911111111111115</v>
      </c>
      <c r="AI32" s="1">
        <f t="shared" si="4"/>
        <v>3.1288888888888926</v>
      </c>
      <c r="AJ32" s="1">
        <f t="shared" si="4"/>
        <v>2.3466666666666702</v>
      </c>
      <c r="AK32" s="1">
        <f t="shared" si="4"/>
        <v>1.5644444444444479</v>
      </c>
      <c r="AL32" s="1">
        <f t="shared" si="4"/>
        <v>0.78222222222222548</v>
      </c>
    </row>
    <row r="33" spans="3:38" x14ac:dyDescent="0.25">
      <c r="C33" s="1" t="s">
        <v>29</v>
      </c>
      <c r="F33" s="1">
        <f>I31/E15</f>
        <v>45.833333333333336</v>
      </c>
      <c r="I33" s="1">
        <f>IF(I$24&gt;$E$15,0,$F33)</f>
        <v>45.833333333333336</v>
      </c>
      <c r="J33" s="1">
        <f t="shared" ref="J33:AL33" si="5">IF(J$24&gt;$E$15,0,$F33)</f>
        <v>45.833333333333336</v>
      </c>
      <c r="K33" s="1">
        <f t="shared" si="5"/>
        <v>45.833333333333336</v>
      </c>
      <c r="L33" s="1">
        <f t="shared" si="5"/>
        <v>45.833333333333336</v>
      </c>
      <c r="M33" s="1">
        <f t="shared" si="5"/>
        <v>45.833333333333336</v>
      </c>
      <c r="N33" s="1">
        <f t="shared" si="5"/>
        <v>45.833333333333336</v>
      </c>
      <c r="O33" s="1">
        <f t="shared" si="5"/>
        <v>45.833333333333336</v>
      </c>
      <c r="P33" s="1">
        <f t="shared" si="5"/>
        <v>45.833333333333336</v>
      </c>
      <c r="Q33" s="1">
        <f t="shared" si="5"/>
        <v>45.833333333333336</v>
      </c>
      <c r="R33" s="1">
        <f t="shared" si="5"/>
        <v>45.833333333333336</v>
      </c>
      <c r="S33" s="1">
        <f t="shared" si="5"/>
        <v>45.833333333333336</v>
      </c>
      <c r="T33" s="1">
        <f t="shared" si="5"/>
        <v>45.833333333333336</v>
      </c>
      <c r="U33" s="1">
        <f t="shared" si="5"/>
        <v>45.833333333333336</v>
      </c>
      <c r="V33" s="1">
        <f t="shared" si="5"/>
        <v>45.833333333333336</v>
      </c>
      <c r="W33" s="1">
        <f t="shared" si="5"/>
        <v>45.833333333333336</v>
      </c>
      <c r="X33" s="1">
        <f t="shared" si="5"/>
        <v>45.833333333333336</v>
      </c>
      <c r="Y33" s="1">
        <f t="shared" si="5"/>
        <v>45.833333333333336</v>
      </c>
      <c r="Z33" s="1">
        <f t="shared" si="5"/>
        <v>45.833333333333336</v>
      </c>
      <c r="AA33" s="1">
        <f t="shared" si="5"/>
        <v>45.833333333333336</v>
      </c>
      <c r="AB33" s="1">
        <f t="shared" si="5"/>
        <v>45.833333333333336</v>
      </c>
      <c r="AC33" s="1">
        <f t="shared" si="5"/>
        <v>45.833333333333336</v>
      </c>
      <c r="AD33" s="1">
        <f t="shared" si="5"/>
        <v>45.833333333333336</v>
      </c>
      <c r="AE33" s="1">
        <f t="shared" si="5"/>
        <v>45.833333333333336</v>
      </c>
      <c r="AF33" s="1">
        <f t="shared" si="5"/>
        <v>45.833333333333336</v>
      </c>
      <c r="AG33" s="1">
        <f t="shared" si="5"/>
        <v>45.833333333333336</v>
      </c>
      <c r="AH33" s="1">
        <f t="shared" si="5"/>
        <v>45.833333333333336</v>
      </c>
      <c r="AI33" s="1">
        <f t="shared" si="5"/>
        <v>45.833333333333336</v>
      </c>
      <c r="AJ33" s="1">
        <f t="shared" si="5"/>
        <v>45.833333333333336</v>
      </c>
      <c r="AK33" s="1">
        <f t="shared" si="5"/>
        <v>45.833333333333336</v>
      </c>
      <c r="AL33" s="1">
        <f t="shared" si="5"/>
        <v>45.833333333333336</v>
      </c>
    </row>
    <row r="34" spans="3:38" x14ac:dyDescent="0.25">
      <c r="C34" s="1" t="s">
        <v>25</v>
      </c>
      <c r="I34" s="1">
        <f t="shared" ref="I34:AL34" si="6">I31-I33</f>
        <v>1329.1666666666667</v>
      </c>
      <c r="J34" s="1">
        <f t="shared" si="6"/>
        <v>1283.3333333333335</v>
      </c>
      <c r="K34" s="1">
        <f t="shared" si="6"/>
        <v>1237.5000000000002</v>
      </c>
      <c r="L34" s="1">
        <f t="shared" si="6"/>
        <v>1191.666666666667</v>
      </c>
      <c r="M34" s="1">
        <f t="shared" si="6"/>
        <v>1145.8333333333337</v>
      </c>
      <c r="N34" s="1">
        <f t="shared" si="6"/>
        <v>1100.0000000000005</v>
      </c>
      <c r="O34" s="1">
        <f t="shared" si="6"/>
        <v>1054.1666666666672</v>
      </c>
      <c r="P34" s="1">
        <f t="shared" si="6"/>
        <v>1008.3333333333338</v>
      </c>
      <c r="Q34" s="1">
        <f t="shared" si="6"/>
        <v>962.50000000000045</v>
      </c>
      <c r="R34" s="1">
        <f t="shared" si="6"/>
        <v>916.66666666666708</v>
      </c>
      <c r="S34" s="1">
        <f t="shared" si="6"/>
        <v>870.83333333333371</v>
      </c>
      <c r="T34" s="1">
        <f t="shared" si="6"/>
        <v>825.00000000000034</v>
      </c>
      <c r="U34" s="1">
        <f t="shared" si="6"/>
        <v>779.16666666666697</v>
      </c>
      <c r="V34" s="1">
        <f t="shared" si="6"/>
        <v>733.3333333333336</v>
      </c>
      <c r="W34" s="1">
        <f t="shared" si="6"/>
        <v>687.50000000000023</v>
      </c>
      <c r="X34" s="1">
        <f t="shared" si="6"/>
        <v>641.66666666666686</v>
      </c>
      <c r="Y34" s="1">
        <f t="shared" si="6"/>
        <v>595.83333333333348</v>
      </c>
      <c r="Z34" s="1">
        <f t="shared" si="6"/>
        <v>550.00000000000011</v>
      </c>
      <c r="AA34" s="1">
        <f t="shared" si="6"/>
        <v>504.1666666666668</v>
      </c>
      <c r="AB34" s="1">
        <f t="shared" si="6"/>
        <v>458.33333333333348</v>
      </c>
      <c r="AC34" s="1">
        <f t="shared" si="6"/>
        <v>412.50000000000017</v>
      </c>
      <c r="AD34" s="1">
        <f t="shared" si="6"/>
        <v>366.66666666666686</v>
      </c>
      <c r="AE34" s="1">
        <f t="shared" si="6"/>
        <v>320.83333333333354</v>
      </c>
      <c r="AF34" s="1">
        <f t="shared" si="6"/>
        <v>275.00000000000023</v>
      </c>
      <c r="AG34" s="1">
        <f t="shared" si="6"/>
        <v>229.16666666666688</v>
      </c>
      <c r="AH34" s="1">
        <f t="shared" si="6"/>
        <v>183.33333333333354</v>
      </c>
      <c r="AI34" s="1">
        <f t="shared" si="6"/>
        <v>137.5000000000002</v>
      </c>
      <c r="AJ34" s="1">
        <f t="shared" si="6"/>
        <v>91.666666666666856</v>
      </c>
      <c r="AK34" s="1">
        <f t="shared" si="6"/>
        <v>45.83333333333352</v>
      </c>
      <c r="AL34" s="1">
        <f t="shared" si="6"/>
        <v>1.8474111129762605E-13</v>
      </c>
    </row>
    <row r="35" spans="3:38" x14ac:dyDescent="0.25">
      <c r="C35" s="1" t="s">
        <v>27</v>
      </c>
      <c r="F35" s="5">
        <f>ROUND(SUM(I35:AL35),0)</f>
        <v>16</v>
      </c>
      <c r="I35" s="16">
        <f t="shared" ref="I35:AL35" si="7">(I33/$I$31)*I24</f>
        <v>3.3333333333333333E-2</v>
      </c>
      <c r="J35" s="16">
        <f t="shared" si="7"/>
        <v>6.6666666666666666E-2</v>
      </c>
      <c r="K35" s="16">
        <f t="shared" si="7"/>
        <v>0.1</v>
      </c>
      <c r="L35" s="16">
        <f t="shared" si="7"/>
        <v>0.13333333333333333</v>
      </c>
      <c r="M35" s="16">
        <f t="shared" si="7"/>
        <v>0.16666666666666666</v>
      </c>
      <c r="N35" s="16">
        <f t="shared" si="7"/>
        <v>0.2</v>
      </c>
      <c r="O35" s="16">
        <f t="shared" si="7"/>
        <v>0.23333333333333334</v>
      </c>
      <c r="P35" s="16">
        <f t="shared" si="7"/>
        <v>0.26666666666666666</v>
      </c>
      <c r="Q35" s="16">
        <f t="shared" si="7"/>
        <v>0.3</v>
      </c>
      <c r="R35" s="16">
        <f t="shared" si="7"/>
        <v>0.33333333333333331</v>
      </c>
      <c r="S35" s="16">
        <f t="shared" si="7"/>
        <v>0.36666666666666664</v>
      </c>
      <c r="T35" s="16">
        <f t="shared" si="7"/>
        <v>0.4</v>
      </c>
      <c r="U35" s="16">
        <f t="shared" si="7"/>
        <v>0.43333333333333335</v>
      </c>
      <c r="V35" s="16">
        <f t="shared" si="7"/>
        <v>0.46666666666666667</v>
      </c>
      <c r="W35" s="16">
        <f t="shared" si="7"/>
        <v>0.5</v>
      </c>
      <c r="X35" s="16">
        <f t="shared" si="7"/>
        <v>0.53333333333333333</v>
      </c>
      <c r="Y35" s="16">
        <f t="shared" si="7"/>
        <v>0.56666666666666665</v>
      </c>
      <c r="Z35" s="16">
        <f t="shared" si="7"/>
        <v>0.6</v>
      </c>
      <c r="AA35" s="16">
        <f t="shared" si="7"/>
        <v>0.6333333333333333</v>
      </c>
      <c r="AB35" s="16">
        <f t="shared" si="7"/>
        <v>0.66666666666666663</v>
      </c>
      <c r="AC35" s="16">
        <f t="shared" si="7"/>
        <v>0.7</v>
      </c>
      <c r="AD35" s="16">
        <f t="shared" si="7"/>
        <v>0.73333333333333328</v>
      </c>
      <c r="AE35" s="16">
        <f t="shared" si="7"/>
        <v>0.76666666666666661</v>
      </c>
      <c r="AF35" s="16">
        <f t="shared" si="7"/>
        <v>0.8</v>
      </c>
      <c r="AG35" s="16">
        <f t="shared" si="7"/>
        <v>0.83333333333333337</v>
      </c>
      <c r="AH35" s="16">
        <f t="shared" si="7"/>
        <v>0.8666666666666667</v>
      </c>
      <c r="AI35" s="16">
        <f t="shared" si="7"/>
        <v>0.9</v>
      </c>
      <c r="AJ35" s="16">
        <f t="shared" si="7"/>
        <v>0.93333333333333335</v>
      </c>
      <c r="AK35" s="16">
        <f t="shared" si="7"/>
        <v>0.96666666666666667</v>
      </c>
      <c r="AL35" s="16">
        <f t="shared" si="7"/>
        <v>1</v>
      </c>
    </row>
    <row r="36" spans="3:38" x14ac:dyDescent="0.25">
      <c r="C36" s="1" t="s">
        <v>28</v>
      </c>
      <c r="F36" s="6">
        <f>SUM(I36:AL36)</f>
        <v>1.0800000000000001E-2</v>
      </c>
      <c r="I36" s="6" t="str">
        <f>IF($F$35=I24,I26," ")</f>
        <v xml:space="preserve"> </v>
      </c>
      <c r="J36" s="6" t="str">
        <f t="shared" ref="J36:AL36" si="8">IF($F$35=J24,J26," ")</f>
        <v xml:space="preserve"> </v>
      </c>
      <c r="K36" s="6" t="str">
        <f t="shared" si="8"/>
        <v xml:space="preserve"> </v>
      </c>
      <c r="L36" s="6" t="str">
        <f t="shared" si="8"/>
        <v xml:space="preserve"> </v>
      </c>
      <c r="M36" s="6" t="str">
        <f t="shared" si="8"/>
        <v xml:space="preserve"> </v>
      </c>
      <c r="N36" s="6" t="str">
        <f t="shared" si="8"/>
        <v xml:space="preserve"> </v>
      </c>
      <c r="O36" s="6" t="str">
        <f t="shared" si="8"/>
        <v xml:space="preserve"> </v>
      </c>
      <c r="P36" s="6" t="str">
        <f t="shared" si="8"/>
        <v xml:space="preserve"> </v>
      </c>
      <c r="Q36" s="6" t="str">
        <f t="shared" si="8"/>
        <v xml:space="preserve"> </v>
      </c>
      <c r="R36" s="6" t="str">
        <f t="shared" si="8"/>
        <v xml:space="preserve"> </v>
      </c>
      <c r="S36" s="6" t="str">
        <f t="shared" si="8"/>
        <v xml:space="preserve"> </v>
      </c>
      <c r="T36" s="6" t="str">
        <f t="shared" si="8"/>
        <v xml:space="preserve"> </v>
      </c>
      <c r="U36" s="6" t="str">
        <f t="shared" si="8"/>
        <v xml:space="preserve"> </v>
      </c>
      <c r="V36" s="6" t="str">
        <f t="shared" si="8"/>
        <v xml:space="preserve"> </v>
      </c>
      <c r="W36" s="6" t="str">
        <f t="shared" si="8"/>
        <v xml:space="preserve"> </v>
      </c>
      <c r="X36" s="6">
        <f t="shared" si="8"/>
        <v>1.0800000000000001E-2</v>
      </c>
      <c r="Y36" s="6" t="str">
        <f t="shared" si="8"/>
        <v xml:space="preserve"> </v>
      </c>
      <c r="Z36" s="6" t="str">
        <f t="shared" si="8"/>
        <v xml:space="preserve"> </v>
      </c>
      <c r="AA36" s="6" t="str">
        <f t="shared" si="8"/>
        <v xml:space="preserve"> </v>
      </c>
      <c r="AB36" s="6" t="str">
        <f t="shared" si="8"/>
        <v xml:space="preserve"> </v>
      </c>
      <c r="AC36" s="6" t="str">
        <f t="shared" si="8"/>
        <v xml:space="preserve"> </v>
      </c>
      <c r="AD36" s="6" t="str">
        <f t="shared" si="8"/>
        <v xml:space="preserve"> </v>
      </c>
      <c r="AE36" s="6" t="str">
        <f t="shared" si="8"/>
        <v xml:space="preserve"> </v>
      </c>
      <c r="AF36" s="6" t="str">
        <f t="shared" si="8"/>
        <v xml:space="preserve"> </v>
      </c>
      <c r="AG36" s="6" t="str">
        <f t="shared" si="8"/>
        <v xml:space="preserve"> </v>
      </c>
      <c r="AH36" s="6" t="str">
        <f t="shared" si="8"/>
        <v xml:space="preserve"> </v>
      </c>
      <c r="AI36" s="6" t="str">
        <f t="shared" si="8"/>
        <v xml:space="preserve"> </v>
      </c>
      <c r="AJ36" s="6" t="str">
        <f t="shared" si="8"/>
        <v xml:space="preserve"> </v>
      </c>
      <c r="AK36" s="6" t="str">
        <f t="shared" si="8"/>
        <v xml:space="preserve"> </v>
      </c>
      <c r="AL36" s="6" t="str">
        <f t="shared" si="8"/>
        <v xml:space="preserve"> </v>
      </c>
    </row>
    <row r="37" spans="3:38" x14ac:dyDescent="0.25">
      <c r="C37" s="1" t="s">
        <v>30</v>
      </c>
      <c r="F37" s="1">
        <f>SUM(I37:R37)</f>
        <v>49.866666666666681</v>
      </c>
      <c r="I37" s="1">
        <f>$E$19*I32</f>
        <v>5.8666666666666671</v>
      </c>
      <c r="J37" s="1">
        <f t="shared" ref="J37:AL37" si="9">$E$19*J32</f>
        <v>5.6711111111111121</v>
      </c>
      <c r="K37" s="1">
        <f t="shared" si="9"/>
        <v>5.4755555555555562</v>
      </c>
      <c r="L37" s="1">
        <f t="shared" si="9"/>
        <v>5.2800000000000011</v>
      </c>
      <c r="M37" s="1">
        <f t="shared" si="9"/>
        <v>5.0844444444444461</v>
      </c>
      <c r="N37" s="1">
        <f t="shared" si="9"/>
        <v>4.8888888888888911</v>
      </c>
      <c r="O37" s="1">
        <f t="shared" si="9"/>
        <v>4.6933333333333351</v>
      </c>
      <c r="P37" s="1">
        <f t="shared" si="9"/>
        <v>4.4977777777777801</v>
      </c>
      <c r="Q37" s="1">
        <f t="shared" si="9"/>
        <v>4.3022222222222242</v>
      </c>
      <c r="R37" s="1">
        <f t="shared" si="9"/>
        <v>4.1066666666666691</v>
      </c>
      <c r="S37" s="1">
        <f t="shared" si="9"/>
        <v>3.9111111111111132</v>
      </c>
      <c r="T37" s="1">
        <f t="shared" si="9"/>
        <v>3.7155555555555573</v>
      </c>
      <c r="U37" s="1">
        <f t="shared" si="9"/>
        <v>3.5200000000000018</v>
      </c>
      <c r="V37" s="1">
        <f t="shared" si="9"/>
        <v>3.3244444444444459</v>
      </c>
      <c r="W37" s="1">
        <f t="shared" si="9"/>
        <v>3.1288888888888904</v>
      </c>
      <c r="X37" s="1">
        <f t="shared" si="9"/>
        <v>2.9333333333333345</v>
      </c>
      <c r="Y37" s="1">
        <f t="shared" si="9"/>
        <v>2.7377777777777785</v>
      </c>
      <c r="Z37" s="1">
        <f t="shared" si="9"/>
        <v>2.542222222222223</v>
      </c>
      <c r="AA37" s="1">
        <f t="shared" si="9"/>
        <v>2.3466666666666671</v>
      </c>
      <c r="AB37" s="1">
        <f t="shared" si="9"/>
        <v>2.1511111111111116</v>
      </c>
      <c r="AC37" s="1">
        <f t="shared" si="9"/>
        <v>1.9555555555555564</v>
      </c>
      <c r="AD37" s="1">
        <f t="shared" si="9"/>
        <v>1.7600000000000009</v>
      </c>
      <c r="AE37" s="1">
        <f t="shared" si="9"/>
        <v>1.5644444444444454</v>
      </c>
      <c r="AF37" s="1">
        <f t="shared" si="9"/>
        <v>1.3688888888888899</v>
      </c>
      <c r="AG37" s="1">
        <f t="shared" si="9"/>
        <v>1.1733333333333344</v>
      </c>
      <c r="AH37" s="1">
        <f t="shared" si="9"/>
        <v>0.97777777777777874</v>
      </c>
      <c r="AI37" s="1">
        <f t="shared" si="9"/>
        <v>0.78222222222222315</v>
      </c>
      <c r="AJ37" s="1">
        <f t="shared" si="9"/>
        <v>0.58666666666666756</v>
      </c>
      <c r="AK37" s="1">
        <f t="shared" si="9"/>
        <v>0.39111111111111196</v>
      </c>
      <c r="AL37" s="1">
        <f t="shared" si="9"/>
        <v>0.19555555555555637</v>
      </c>
    </row>
    <row r="38" spans="3:38" x14ac:dyDescent="0.25">
      <c r="C38" s="1" t="s">
        <v>31</v>
      </c>
      <c r="F38" s="1">
        <f>NPV(F36,I37:AL37)</f>
        <v>81.326725592997789</v>
      </c>
    </row>
    <row r="39" spans="3:38" x14ac:dyDescent="0.25">
      <c r="C39" s="1" t="s">
        <v>32</v>
      </c>
      <c r="F39" s="1">
        <f>NPV(F32,I37:AL37)</f>
        <v>76.464459187758493</v>
      </c>
    </row>
    <row r="41" spans="3:38" x14ac:dyDescent="0.25">
      <c r="C41" s="13" t="s">
        <v>33</v>
      </c>
    </row>
    <row r="43" spans="3:38" x14ac:dyDescent="0.25">
      <c r="C43" s="1" t="s">
        <v>26</v>
      </c>
      <c r="I43" s="1">
        <f>F14</f>
        <v>2750</v>
      </c>
      <c r="J43" s="1">
        <f>I46</f>
        <v>2658.3333333333335</v>
      </c>
      <c r="K43" s="1">
        <f t="shared" ref="K43:AL43" si="10">J46</f>
        <v>2566.666666666667</v>
      </c>
      <c r="L43" s="1">
        <f t="shared" si="10"/>
        <v>2475.0000000000005</v>
      </c>
      <c r="M43" s="1">
        <f t="shared" si="10"/>
        <v>2383.3333333333339</v>
      </c>
      <c r="N43" s="1">
        <f t="shared" si="10"/>
        <v>2291.6666666666674</v>
      </c>
      <c r="O43" s="1">
        <f t="shared" si="10"/>
        <v>2200.0000000000009</v>
      </c>
      <c r="P43" s="1">
        <f t="shared" si="10"/>
        <v>2108.3333333333344</v>
      </c>
      <c r="Q43" s="1">
        <f t="shared" si="10"/>
        <v>2016.6666666666677</v>
      </c>
      <c r="R43" s="1">
        <f t="shared" si="10"/>
        <v>1925.0000000000009</v>
      </c>
      <c r="S43" s="1">
        <f t="shared" si="10"/>
        <v>1833.3333333333342</v>
      </c>
      <c r="T43" s="1">
        <f t="shared" si="10"/>
        <v>1741.6666666666674</v>
      </c>
      <c r="U43" s="1">
        <f t="shared" si="10"/>
        <v>1650.0000000000007</v>
      </c>
      <c r="V43" s="1">
        <f t="shared" si="10"/>
        <v>1558.3333333333339</v>
      </c>
      <c r="W43" s="1">
        <f t="shared" si="10"/>
        <v>1466.6666666666672</v>
      </c>
      <c r="X43" s="1">
        <f t="shared" si="10"/>
        <v>1375.0000000000005</v>
      </c>
      <c r="Y43" s="1">
        <f t="shared" si="10"/>
        <v>1283.3333333333337</v>
      </c>
      <c r="Z43" s="1">
        <f t="shared" si="10"/>
        <v>1191.666666666667</v>
      </c>
      <c r="AA43" s="1">
        <f t="shared" si="10"/>
        <v>1100.0000000000002</v>
      </c>
      <c r="AB43" s="1">
        <f t="shared" si="10"/>
        <v>1008.3333333333336</v>
      </c>
      <c r="AC43" s="1">
        <f t="shared" si="10"/>
        <v>916.66666666666697</v>
      </c>
      <c r="AD43" s="1">
        <f t="shared" si="10"/>
        <v>825.00000000000034</v>
      </c>
      <c r="AE43" s="1">
        <f t="shared" si="10"/>
        <v>733.33333333333371</v>
      </c>
      <c r="AF43" s="1">
        <f t="shared" si="10"/>
        <v>641.66666666666708</v>
      </c>
      <c r="AG43" s="1">
        <f t="shared" si="10"/>
        <v>550.00000000000045</v>
      </c>
      <c r="AH43" s="1">
        <f t="shared" si="10"/>
        <v>458.33333333333377</v>
      </c>
      <c r="AI43" s="1">
        <f t="shared" si="10"/>
        <v>366.66666666666708</v>
      </c>
      <c r="AJ43" s="1">
        <f t="shared" si="10"/>
        <v>275.0000000000004</v>
      </c>
      <c r="AK43" s="1">
        <f t="shared" si="10"/>
        <v>183.33333333333371</v>
      </c>
      <c r="AL43" s="1">
        <f t="shared" si="10"/>
        <v>91.666666666667041</v>
      </c>
    </row>
    <row r="44" spans="3:38" x14ac:dyDescent="0.25">
      <c r="C44" s="1" t="s">
        <v>24</v>
      </c>
      <c r="F44" s="6">
        <f>F21</f>
        <v>1.9733333333333335E-2</v>
      </c>
      <c r="I44" s="1">
        <f t="shared" ref="I44:AL44" si="11">$F44*I43</f>
        <v>54.266666666666673</v>
      </c>
      <c r="J44" s="1">
        <f t="shared" si="11"/>
        <v>52.457777777777785</v>
      </c>
      <c r="K44" s="1">
        <f t="shared" si="11"/>
        <v>50.648888888888898</v>
      </c>
      <c r="L44" s="1">
        <f t="shared" si="11"/>
        <v>48.840000000000011</v>
      </c>
      <c r="M44" s="1">
        <f t="shared" si="11"/>
        <v>47.03111111111113</v>
      </c>
      <c r="N44" s="1">
        <f t="shared" si="11"/>
        <v>45.222222222222243</v>
      </c>
      <c r="O44" s="1">
        <f t="shared" si="11"/>
        <v>43.413333333333355</v>
      </c>
      <c r="P44" s="1">
        <f t="shared" si="11"/>
        <v>41.604444444444468</v>
      </c>
      <c r="Q44" s="1">
        <f t="shared" si="11"/>
        <v>39.79555555555558</v>
      </c>
      <c r="R44" s="1">
        <f t="shared" si="11"/>
        <v>37.986666666666686</v>
      </c>
      <c r="S44" s="1">
        <f t="shared" si="11"/>
        <v>36.177777777777798</v>
      </c>
      <c r="T44" s="1">
        <f t="shared" si="11"/>
        <v>34.368888888888904</v>
      </c>
      <c r="U44" s="1">
        <f t="shared" si="11"/>
        <v>32.560000000000016</v>
      </c>
      <c r="V44" s="1">
        <f t="shared" si="11"/>
        <v>30.751111111111125</v>
      </c>
      <c r="W44" s="1">
        <f t="shared" si="11"/>
        <v>28.942222222222235</v>
      </c>
      <c r="X44" s="1">
        <f t="shared" si="11"/>
        <v>27.133333333333344</v>
      </c>
      <c r="Y44" s="1">
        <f t="shared" si="11"/>
        <v>25.324444444444456</v>
      </c>
      <c r="Z44" s="1">
        <f t="shared" si="11"/>
        <v>23.515555555555565</v>
      </c>
      <c r="AA44" s="1">
        <f t="shared" si="11"/>
        <v>21.706666666666674</v>
      </c>
      <c r="AB44" s="1">
        <f t="shared" si="11"/>
        <v>19.897777777777787</v>
      </c>
      <c r="AC44" s="1">
        <f t="shared" si="11"/>
        <v>18.088888888888896</v>
      </c>
      <c r="AD44" s="1">
        <f t="shared" si="11"/>
        <v>16.280000000000008</v>
      </c>
      <c r="AE44" s="1">
        <f t="shared" si="11"/>
        <v>14.471111111111121</v>
      </c>
      <c r="AF44" s="1">
        <f t="shared" si="11"/>
        <v>12.662222222222232</v>
      </c>
      <c r="AG44" s="1">
        <f t="shared" si="11"/>
        <v>10.853333333333344</v>
      </c>
      <c r="AH44" s="1">
        <f t="shared" si="11"/>
        <v>9.0444444444444532</v>
      </c>
      <c r="AI44" s="1">
        <f t="shared" si="11"/>
        <v>7.2355555555555648</v>
      </c>
      <c r="AJ44" s="1">
        <f t="shared" si="11"/>
        <v>5.4266666666666747</v>
      </c>
      <c r="AK44" s="1">
        <f t="shared" si="11"/>
        <v>3.6177777777777855</v>
      </c>
      <c r="AL44" s="1">
        <f t="shared" si="11"/>
        <v>1.8088888888888965</v>
      </c>
    </row>
    <row r="45" spans="3:38" x14ac:dyDescent="0.25">
      <c r="C45" s="1" t="s">
        <v>29</v>
      </c>
      <c r="F45" s="1">
        <f>I43/F$15</f>
        <v>91.666666666666671</v>
      </c>
      <c r="I45" s="1">
        <f>IF(I$24&gt;$E$15,0,$F45)</f>
        <v>91.666666666666671</v>
      </c>
      <c r="J45" s="1">
        <f t="shared" ref="J45:AL45" si="12">IF(J$24&gt;$E$15,0,$F45)</f>
        <v>91.666666666666671</v>
      </c>
      <c r="K45" s="1">
        <f t="shared" si="12"/>
        <v>91.666666666666671</v>
      </c>
      <c r="L45" s="1">
        <f t="shared" si="12"/>
        <v>91.666666666666671</v>
      </c>
      <c r="M45" s="1">
        <f t="shared" si="12"/>
        <v>91.666666666666671</v>
      </c>
      <c r="N45" s="1">
        <f t="shared" si="12"/>
        <v>91.666666666666671</v>
      </c>
      <c r="O45" s="1">
        <f t="shared" si="12"/>
        <v>91.666666666666671</v>
      </c>
      <c r="P45" s="1">
        <f t="shared" si="12"/>
        <v>91.666666666666671</v>
      </c>
      <c r="Q45" s="1">
        <f t="shared" si="12"/>
        <v>91.666666666666671</v>
      </c>
      <c r="R45" s="1">
        <f t="shared" si="12"/>
        <v>91.666666666666671</v>
      </c>
      <c r="S45" s="1">
        <f t="shared" si="12"/>
        <v>91.666666666666671</v>
      </c>
      <c r="T45" s="1">
        <f t="shared" si="12"/>
        <v>91.666666666666671</v>
      </c>
      <c r="U45" s="1">
        <f t="shared" si="12"/>
        <v>91.666666666666671</v>
      </c>
      <c r="V45" s="1">
        <f t="shared" si="12"/>
        <v>91.666666666666671</v>
      </c>
      <c r="W45" s="1">
        <f t="shared" si="12"/>
        <v>91.666666666666671</v>
      </c>
      <c r="X45" s="1">
        <f t="shared" si="12"/>
        <v>91.666666666666671</v>
      </c>
      <c r="Y45" s="1">
        <f t="shared" si="12"/>
        <v>91.666666666666671</v>
      </c>
      <c r="Z45" s="1">
        <f t="shared" si="12"/>
        <v>91.666666666666671</v>
      </c>
      <c r="AA45" s="1">
        <f t="shared" si="12"/>
        <v>91.666666666666671</v>
      </c>
      <c r="AB45" s="1">
        <f t="shared" si="12"/>
        <v>91.666666666666671</v>
      </c>
      <c r="AC45" s="1">
        <f t="shared" si="12"/>
        <v>91.666666666666671</v>
      </c>
      <c r="AD45" s="1">
        <f t="shared" si="12"/>
        <v>91.666666666666671</v>
      </c>
      <c r="AE45" s="1">
        <f t="shared" si="12"/>
        <v>91.666666666666671</v>
      </c>
      <c r="AF45" s="1">
        <f t="shared" si="12"/>
        <v>91.666666666666671</v>
      </c>
      <c r="AG45" s="1">
        <f t="shared" si="12"/>
        <v>91.666666666666671</v>
      </c>
      <c r="AH45" s="1">
        <f t="shared" si="12"/>
        <v>91.666666666666671</v>
      </c>
      <c r="AI45" s="1">
        <f t="shared" si="12"/>
        <v>91.666666666666671</v>
      </c>
      <c r="AJ45" s="1">
        <f t="shared" si="12"/>
        <v>91.666666666666671</v>
      </c>
      <c r="AK45" s="1">
        <f t="shared" si="12"/>
        <v>91.666666666666671</v>
      </c>
      <c r="AL45" s="1">
        <f t="shared" si="12"/>
        <v>91.666666666666671</v>
      </c>
    </row>
    <row r="46" spans="3:38" x14ac:dyDescent="0.25">
      <c r="C46" s="1" t="s">
        <v>25</v>
      </c>
      <c r="I46" s="1">
        <f t="shared" ref="I46:AL46" si="13">I43-I45</f>
        <v>2658.3333333333335</v>
      </c>
      <c r="J46" s="1">
        <f t="shared" si="13"/>
        <v>2566.666666666667</v>
      </c>
      <c r="K46" s="1">
        <f t="shared" si="13"/>
        <v>2475.0000000000005</v>
      </c>
      <c r="L46" s="1">
        <f t="shared" si="13"/>
        <v>2383.3333333333339</v>
      </c>
      <c r="M46" s="1">
        <f t="shared" si="13"/>
        <v>2291.6666666666674</v>
      </c>
      <c r="N46" s="1">
        <f t="shared" si="13"/>
        <v>2200.0000000000009</v>
      </c>
      <c r="O46" s="1">
        <f t="shared" si="13"/>
        <v>2108.3333333333344</v>
      </c>
      <c r="P46" s="1">
        <f t="shared" si="13"/>
        <v>2016.6666666666677</v>
      </c>
      <c r="Q46" s="1">
        <f t="shared" si="13"/>
        <v>1925.0000000000009</v>
      </c>
      <c r="R46" s="1">
        <f t="shared" si="13"/>
        <v>1833.3333333333342</v>
      </c>
      <c r="S46" s="1">
        <f t="shared" si="13"/>
        <v>1741.6666666666674</v>
      </c>
      <c r="T46" s="1">
        <f t="shared" si="13"/>
        <v>1650.0000000000007</v>
      </c>
      <c r="U46" s="1">
        <f t="shared" si="13"/>
        <v>1558.3333333333339</v>
      </c>
      <c r="V46" s="1">
        <f t="shared" si="13"/>
        <v>1466.6666666666672</v>
      </c>
      <c r="W46" s="1">
        <f t="shared" si="13"/>
        <v>1375.0000000000005</v>
      </c>
      <c r="X46" s="1">
        <f t="shared" si="13"/>
        <v>1283.3333333333337</v>
      </c>
      <c r="Y46" s="1">
        <f t="shared" si="13"/>
        <v>1191.666666666667</v>
      </c>
      <c r="Z46" s="1">
        <f t="shared" si="13"/>
        <v>1100.0000000000002</v>
      </c>
      <c r="AA46" s="1">
        <f t="shared" si="13"/>
        <v>1008.3333333333336</v>
      </c>
      <c r="AB46" s="1">
        <f t="shared" si="13"/>
        <v>916.66666666666697</v>
      </c>
      <c r="AC46" s="1">
        <f t="shared" si="13"/>
        <v>825.00000000000034</v>
      </c>
      <c r="AD46" s="1">
        <f t="shared" si="13"/>
        <v>733.33333333333371</v>
      </c>
      <c r="AE46" s="1">
        <f t="shared" si="13"/>
        <v>641.66666666666708</v>
      </c>
      <c r="AF46" s="1">
        <f t="shared" si="13"/>
        <v>550.00000000000045</v>
      </c>
      <c r="AG46" s="1">
        <f t="shared" si="13"/>
        <v>458.33333333333377</v>
      </c>
      <c r="AH46" s="1">
        <f t="shared" si="13"/>
        <v>366.66666666666708</v>
      </c>
      <c r="AI46" s="1">
        <f t="shared" si="13"/>
        <v>275.0000000000004</v>
      </c>
      <c r="AJ46" s="1">
        <f t="shared" si="13"/>
        <v>183.33333333333371</v>
      </c>
      <c r="AK46" s="1">
        <f t="shared" si="13"/>
        <v>91.666666666667041</v>
      </c>
      <c r="AL46" s="1">
        <f t="shared" si="13"/>
        <v>3.694822225952521E-13</v>
      </c>
    </row>
    <row r="47" spans="3:38" x14ac:dyDescent="0.25">
      <c r="C47" s="1" t="s">
        <v>27</v>
      </c>
      <c r="F47" s="5">
        <f>ROUND(SUM(I47:AL47),0)</f>
        <v>16</v>
      </c>
      <c r="I47" s="16">
        <f>(I45/$I43)*I$24</f>
        <v>3.3333333333333333E-2</v>
      </c>
      <c r="J47" s="16">
        <f t="shared" ref="J47:AL47" si="14">(J45/$I43)*J$24</f>
        <v>6.6666666666666666E-2</v>
      </c>
      <c r="K47" s="16">
        <f t="shared" si="14"/>
        <v>0.1</v>
      </c>
      <c r="L47" s="16">
        <f t="shared" si="14"/>
        <v>0.13333333333333333</v>
      </c>
      <c r="M47" s="16">
        <f t="shared" si="14"/>
        <v>0.16666666666666666</v>
      </c>
      <c r="N47" s="16">
        <f t="shared" si="14"/>
        <v>0.2</v>
      </c>
      <c r="O47" s="16">
        <f t="shared" si="14"/>
        <v>0.23333333333333334</v>
      </c>
      <c r="P47" s="16">
        <f t="shared" si="14"/>
        <v>0.26666666666666666</v>
      </c>
      <c r="Q47" s="16">
        <f t="shared" si="14"/>
        <v>0.3</v>
      </c>
      <c r="R47" s="16">
        <f t="shared" si="14"/>
        <v>0.33333333333333331</v>
      </c>
      <c r="S47" s="16">
        <f t="shared" si="14"/>
        <v>0.36666666666666664</v>
      </c>
      <c r="T47" s="16">
        <f t="shared" si="14"/>
        <v>0.4</v>
      </c>
      <c r="U47" s="16">
        <f t="shared" si="14"/>
        <v>0.43333333333333335</v>
      </c>
      <c r="V47" s="16">
        <f t="shared" si="14"/>
        <v>0.46666666666666667</v>
      </c>
      <c r="W47" s="16">
        <f t="shared" si="14"/>
        <v>0.5</v>
      </c>
      <c r="X47" s="16">
        <f t="shared" si="14"/>
        <v>0.53333333333333333</v>
      </c>
      <c r="Y47" s="16">
        <f t="shared" si="14"/>
        <v>0.56666666666666665</v>
      </c>
      <c r="Z47" s="16">
        <f t="shared" si="14"/>
        <v>0.6</v>
      </c>
      <c r="AA47" s="16">
        <f t="shared" si="14"/>
        <v>0.6333333333333333</v>
      </c>
      <c r="AB47" s="16">
        <f t="shared" si="14"/>
        <v>0.66666666666666663</v>
      </c>
      <c r="AC47" s="16">
        <f t="shared" si="14"/>
        <v>0.7</v>
      </c>
      <c r="AD47" s="16">
        <f t="shared" si="14"/>
        <v>0.73333333333333328</v>
      </c>
      <c r="AE47" s="16">
        <f t="shared" si="14"/>
        <v>0.76666666666666661</v>
      </c>
      <c r="AF47" s="16">
        <f t="shared" si="14"/>
        <v>0.8</v>
      </c>
      <c r="AG47" s="16">
        <f t="shared" si="14"/>
        <v>0.83333333333333337</v>
      </c>
      <c r="AH47" s="16">
        <f t="shared" si="14"/>
        <v>0.8666666666666667</v>
      </c>
      <c r="AI47" s="16">
        <f t="shared" si="14"/>
        <v>0.9</v>
      </c>
      <c r="AJ47" s="16">
        <f t="shared" si="14"/>
        <v>0.93333333333333335</v>
      </c>
      <c r="AK47" s="16">
        <f t="shared" si="14"/>
        <v>0.96666666666666667</v>
      </c>
      <c r="AL47" s="16">
        <f t="shared" si="14"/>
        <v>1</v>
      </c>
    </row>
    <row r="48" spans="3:38" x14ac:dyDescent="0.25">
      <c r="C48" s="1" t="s">
        <v>28</v>
      </c>
      <c r="F48" s="6">
        <f>SUM(I48:AL48)</f>
        <v>1.0800000000000001E-2</v>
      </c>
      <c r="I48" s="6" t="str">
        <f>IF($F47=I$24,I$26," ")</f>
        <v xml:space="preserve"> </v>
      </c>
      <c r="J48" s="6" t="str">
        <f t="shared" ref="J48:AL48" si="15">IF($F47=J$24,J$26," ")</f>
        <v xml:space="preserve"> </v>
      </c>
      <c r="K48" s="6" t="str">
        <f t="shared" si="15"/>
        <v xml:space="preserve"> </v>
      </c>
      <c r="L48" s="6" t="str">
        <f t="shared" si="15"/>
        <v xml:space="preserve"> </v>
      </c>
      <c r="M48" s="6" t="str">
        <f t="shared" si="15"/>
        <v xml:space="preserve"> </v>
      </c>
      <c r="N48" s="6" t="str">
        <f t="shared" si="15"/>
        <v xml:space="preserve"> </v>
      </c>
      <c r="O48" s="6" t="str">
        <f t="shared" si="15"/>
        <v xml:space="preserve"> </v>
      </c>
      <c r="P48" s="6" t="str">
        <f t="shared" si="15"/>
        <v xml:space="preserve"> </v>
      </c>
      <c r="Q48" s="6" t="str">
        <f t="shared" si="15"/>
        <v xml:space="preserve"> </v>
      </c>
      <c r="R48" s="6" t="str">
        <f t="shared" si="15"/>
        <v xml:space="preserve"> </v>
      </c>
      <c r="S48" s="6" t="str">
        <f t="shared" si="15"/>
        <v xml:space="preserve"> </v>
      </c>
      <c r="T48" s="6" t="str">
        <f t="shared" si="15"/>
        <v xml:space="preserve"> </v>
      </c>
      <c r="U48" s="6" t="str">
        <f t="shared" si="15"/>
        <v xml:space="preserve"> </v>
      </c>
      <c r="V48" s="6" t="str">
        <f t="shared" si="15"/>
        <v xml:space="preserve"> </v>
      </c>
      <c r="W48" s="6" t="str">
        <f t="shared" si="15"/>
        <v xml:space="preserve"> </v>
      </c>
      <c r="X48" s="6">
        <f t="shared" si="15"/>
        <v>1.0800000000000001E-2</v>
      </c>
      <c r="Y48" s="6" t="str">
        <f t="shared" si="15"/>
        <v xml:space="preserve"> </v>
      </c>
      <c r="Z48" s="6" t="str">
        <f t="shared" si="15"/>
        <v xml:space="preserve"> </v>
      </c>
      <c r="AA48" s="6" t="str">
        <f t="shared" si="15"/>
        <v xml:space="preserve"> </v>
      </c>
      <c r="AB48" s="6" t="str">
        <f t="shared" si="15"/>
        <v xml:space="preserve"> </v>
      </c>
      <c r="AC48" s="6" t="str">
        <f t="shared" si="15"/>
        <v xml:space="preserve"> </v>
      </c>
      <c r="AD48" s="6" t="str">
        <f t="shared" si="15"/>
        <v xml:space="preserve"> </v>
      </c>
      <c r="AE48" s="6" t="str">
        <f t="shared" si="15"/>
        <v xml:space="preserve"> </v>
      </c>
      <c r="AF48" s="6" t="str">
        <f t="shared" si="15"/>
        <v xml:space="preserve"> </v>
      </c>
      <c r="AG48" s="6" t="str">
        <f t="shared" si="15"/>
        <v xml:space="preserve"> </v>
      </c>
      <c r="AH48" s="6" t="str">
        <f t="shared" si="15"/>
        <v xml:space="preserve"> </v>
      </c>
      <c r="AI48" s="6" t="str">
        <f t="shared" si="15"/>
        <v xml:space="preserve"> </v>
      </c>
      <c r="AJ48" s="6" t="str">
        <f t="shared" si="15"/>
        <v xml:space="preserve"> </v>
      </c>
      <c r="AK48" s="6" t="str">
        <f t="shared" si="15"/>
        <v xml:space="preserve"> </v>
      </c>
      <c r="AL48" s="6" t="str">
        <f t="shared" si="15"/>
        <v xml:space="preserve"> </v>
      </c>
    </row>
    <row r="49" spans="3:38" x14ac:dyDescent="0.25">
      <c r="C49" s="1" t="s">
        <v>30</v>
      </c>
      <c r="F49" s="1">
        <f>SUM(I49:R49)</f>
        <v>115.31666666666672</v>
      </c>
      <c r="I49" s="1">
        <f>$E$19*I44</f>
        <v>13.566666666666668</v>
      </c>
      <c r="J49" s="1">
        <f t="shared" ref="J49:AL49" si="16">$E$19*J44</f>
        <v>13.114444444444446</v>
      </c>
      <c r="K49" s="1">
        <f t="shared" si="16"/>
        <v>12.662222222222224</v>
      </c>
      <c r="L49" s="1">
        <f t="shared" si="16"/>
        <v>12.210000000000003</v>
      </c>
      <c r="M49" s="1">
        <f t="shared" si="16"/>
        <v>11.757777777777783</v>
      </c>
      <c r="N49" s="1">
        <f t="shared" si="16"/>
        <v>11.305555555555561</v>
      </c>
      <c r="O49" s="1">
        <f t="shared" si="16"/>
        <v>10.853333333333339</v>
      </c>
      <c r="P49" s="1">
        <f t="shared" si="16"/>
        <v>10.401111111111117</v>
      </c>
      <c r="Q49" s="1">
        <f t="shared" si="16"/>
        <v>9.9488888888888951</v>
      </c>
      <c r="R49" s="1">
        <f t="shared" si="16"/>
        <v>9.4966666666666715</v>
      </c>
      <c r="S49" s="1">
        <f t="shared" si="16"/>
        <v>9.0444444444444496</v>
      </c>
      <c r="T49" s="1">
        <f t="shared" si="16"/>
        <v>8.592222222222226</v>
      </c>
      <c r="U49" s="1">
        <f t="shared" si="16"/>
        <v>8.1400000000000041</v>
      </c>
      <c r="V49" s="1">
        <f t="shared" si="16"/>
        <v>7.6877777777777814</v>
      </c>
      <c r="W49" s="1">
        <f t="shared" si="16"/>
        <v>7.2355555555555586</v>
      </c>
      <c r="X49" s="1">
        <f t="shared" si="16"/>
        <v>6.7833333333333359</v>
      </c>
      <c r="Y49" s="1">
        <f t="shared" si="16"/>
        <v>6.331111111111114</v>
      </c>
      <c r="Z49" s="1">
        <f t="shared" si="16"/>
        <v>5.8788888888888913</v>
      </c>
      <c r="AA49" s="1">
        <f t="shared" si="16"/>
        <v>5.4266666666666685</v>
      </c>
      <c r="AB49" s="1">
        <f t="shared" si="16"/>
        <v>4.9744444444444467</v>
      </c>
      <c r="AC49" s="1">
        <f t="shared" si="16"/>
        <v>4.5222222222222239</v>
      </c>
      <c r="AD49" s="1">
        <f t="shared" si="16"/>
        <v>4.0700000000000021</v>
      </c>
      <c r="AE49" s="1">
        <f t="shared" si="16"/>
        <v>3.6177777777777802</v>
      </c>
      <c r="AF49" s="1">
        <f t="shared" si="16"/>
        <v>3.1655555555555579</v>
      </c>
      <c r="AG49" s="1">
        <f t="shared" si="16"/>
        <v>2.713333333333336</v>
      </c>
      <c r="AH49" s="1">
        <f t="shared" si="16"/>
        <v>2.2611111111111133</v>
      </c>
      <c r="AI49" s="1">
        <f t="shared" si="16"/>
        <v>1.8088888888888912</v>
      </c>
      <c r="AJ49" s="1">
        <f t="shared" si="16"/>
        <v>1.3566666666666687</v>
      </c>
      <c r="AK49" s="1">
        <f t="shared" si="16"/>
        <v>0.90444444444444638</v>
      </c>
      <c r="AL49" s="1">
        <f t="shared" si="16"/>
        <v>0.45222222222222414</v>
      </c>
    </row>
    <row r="50" spans="3:38" x14ac:dyDescent="0.25">
      <c r="C50" s="1" t="s">
        <v>31</v>
      </c>
      <c r="F50" s="1">
        <f>NPV(F48,I49:AL49)</f>
        <v>188.06805293380745</v>
      </c>
    </row>
    <row r="51" spans="3:38" x14ac:dyDescent="0.25">
      <c r="C51" s="1" t="s">
        <v>32</v>
      </c>
      <c r="F51" s="1">
        <f>NPV(F44,I49:AL49)</f>
        <v>172.36095571417763</v>
      </c>
    </row>
    <row r="53" spans="3:38" x14ac:dyDescent="0.25">
      <c r="C53" s="13" t="s">
        <v>34</v>
      </c>
    </row>
    <row r="55" spans="3:38" x14ac:dyDescent="0.25">
      <c r="C55" s="1" t="s">
        <v>26</v>
      </c>
      <c r="I55" s="1">
        <f>G14</f>
        <v>1375</v>
      </c>
      <c r="J55" s="1">
        <f>I58</f>
        <v>1329.1666666666667</v>
      </c>
      <c r="K55" s="1">
        <f t="shared" ref="K55:AL55" si="17">J58</f>
        <v>1283.3333333333335</v>
      </c>
      <c r="L55" s="1">
        <f t="shared" si="17"/>
        <v>1237.5000000000002</v>
      </c>
      <c r="M55" s="1">
        <f t="shared" si="17"/>
        <v>1191.666666666667</v>
      </c>
      <c r="N55" s="1">
        <f t="shared" si="17"/>
        <v>1145.8333333333337</v>
      </c>
      <c r="O55" s="1">
        <f t="shared" si="17"/>
        <v>1100.0000000000005</v>
      </c>
      <c r="P55" s="1">
        <f t="shared" si="17"/>
        <v>1054.1666666666672</v>
      </c>
      <c r="Q55" s="1">
        <f t="shared" si="17"/>
        <v>1008.3333333333338</v>
      </c>
      <c r="R55" s="1">
        <f t="shared" si="17"/>
        <v>962.50000000000045</v>
      </c>
      <c r="S55" s="1">
        <f t="shared" si="17"/>
        <v>916.66666666666708</v>
      </c>
      <c r="T55" s="1">
        <f t="shared" si="17"/>
        <v>870.83333333333371</v>
      </c>
      <c r="U55" s="1">
        <f t="shared" si="17"/>
        <v>825.00000000000034</v>
      </c>
      <c r="V55" s="1">
        <f t="shared" si="17"/>
        <v>779.16666666666697</v>
      </c>
      <c r="W55" s="1">
        <f t="shared" si="17"/>
        <v>733.3333333333336</v>
      </c>
      <c r="X55" s="1">
        <f t="shared" si="17"/>
        <v>687.50000000000023</v>
      </c>
      <c r="Y55" s="1">
        <f t="shared" si="17"/>
        <v>641.66666666666686</v>
      </c>
      <c r="Z55" s="1">
        <f t="shared" si="17"/>
        <v>595.83333333333348</v>
      </c>
      <c r="AA55" s="1">
        <f t="shared" si="17"/>
        <v>550.00000000000011</v>
      </c>
      <c r="AB55" s="1">
        <f t="shared" si="17"/>
        <v>504.1666666666668</v>
      </c>
      <c r="AC55" s="1">
        <f t="shared" si="17"/>
        <v>458.33333333333348</v>
      </c>
      <c r="AD55" s="1">
        <f t="shared" si="17"/>
        <v>412.50000000000017</v>
      </c>
      <c r="AE55" s="1">
        <f t="shared" si="17"/>
        <v>366.66666666666686</v>
      </c>
      <c r="AF55" s="1">
        <f t="shared" si="17"/>
        <v>320.83333333333354</v>
      </c>
      <c r="AG55" s="1">
        <f t="shared" si="17"/>
        <v>275.00000000000023</v>
      </c>
      <c r="AH55" s="1">
        <f t="shared" si="17"/>
        <v>229.16666666666688</v>
      </c>
      <c r="AI55" s="1">
        <f t="shared" si="17"/>
        <v>183.33333333333354</v>
      </c>
      <c r="AJ55" s="1">
        <f t="shared" si="17"/>
        <v>137.5000000000002</v>
      </c>
      <c r="AK55" s="1">
        <f t="shared" si="17"/>
        <v>91.666666666666856</v>
      </c>
      <c r="AL55" s="1">
        <f t="shared" si="17"/>
        <v>45.83333333333352</v>
      </c>
    </row>
    <row r="56" spans="3:38" x14ac:dyDescent="0.25">
      <c r="C56" s="1" t="s">
        <v>24</v>
      </c>
      <c r="F56" s="6">
        <f>G21</f>
        <v>2.7733333333333332E-2</v>
      </c>
      <c r="I56" s="1">
        <f t="shared" ref="I56:AL56" si="18">$F56*I55</f>
        <v>38.133333333333333</v>
      </c>
      <c r="J56" s="1">
        <f t="shared" si="18"/>
        <v>36.862222222222222</v>
      </c>
      <c r="K56" s="1">
        <f t="shared" si="18"/>
        <v>35.591111111111111</v>
      </c>
      <c r="L56" s="1">
        <f t="shared" si="18"/>
        <v>34.320000000000007</v>
      </c>
      <c r="M56" s="1">
        <f t="shared" si="18"/>
        <v>33.048888888888897</v>
      </c>
      <c r="N56" s="1">
        <f t="shared" si="18"/>
        <v>31.777777777777786</v>
      </c>
      <c r="O56" s="1">
        <f t="shared" si="18"/>
        <v>30.506666666666678</v>
      </c>
      <c r="P56" s="1">
        <f t="shared" si="18"/>
        <v>29.235555555555568</v>
      </c>
      <c r="Q56" s="1">
        <f t="shared" si="18"/>
        <v>27.964444444444457</v>
      </c>
      <c r="R56" s="1">
        <f t="shared" si="18"/>
        <v>26.693333333333346</v>
      </c>
      <c r="S56" s="1">
        <f t="shared" si="18"/>
        <v>25.422222222222231</v>
      </c>
      <c r="T56" s="1">
        <f t="shared" si="18"/>
        <v>24.151111111111121</v>
      </c>
      <c r="U56" s="1">
        <f t="shared" si="18"/>
        <v>22.88000000000001</v>
      </c>
      <c r="V56" s="1">
        <f t="shared" si="18"/>
        <v>21.608888888888895</v>
      </c>
      <c r="W56" s="1">
        <f t="shared" si="18"/>
        <v>20.337777777777784</v>
      </c>
      <c r="X56" s="1">
        <f t="shared" si="18"/>
        <v>19.066666666666674</v>
      </c>
      <c r="Y56" s="1">
        <f t="shared" si="18"/>
        <v>17.795555555555559</v>
      </c>
      <c r="Z56" s="1">
        <f t="shared" si="18"/>
        <v>16.524444444444448</v>
      </c>
      <c r="AA56" s="1">
        <f t="shared" si="18"/>
        <v>15.253333333333336</v>
      </c>
      <c r="AB56" s="1">
        <f t="shared" si="18"/>
        <v>13.982222222222225</v>
      </c>
      <c r="AC56" s="1">
        <f t="shared" si="18"/>
        <v>12.711111111111114</v>
      </c>
      <c r="AD56" s="1">
        <f t="shared" si="18"/>
        <v>11.440000000000005</v>
      </c>
      <c r="AE56" s="1">
        <f t="shared" si="18"/>
        <v>10.168888888888894</v>
      </c>
      <c r="AF56" s="1">
        <f t="shared" si="18"/>
        <v>8.8977777777777831</v>
      </c>
      <c r="AG56" s="1">
        <f t="shared" si="18"/>
        <v>7.6266666666666723</v>
      </c>
      <c r="AH56" s="1">
        <f t="shared" si="18"/>
        <v>6.3555555555555614</v>
      </c>
      <c r="AI56" s="1">
        <f t="shared" si="18"/>
        <v>5.0844444444444497</v>
      </c>
      <c r="AJ56" s="1">
        <f t="shared" si="18"/>
        <v>3.8133333333333388</v>
      </c>
      <c r="AK56" s="1">
        <f t="shared" si="18"/>
        <v>2.5422222222222275</v>
      </c>
      <c r="AL56" s="1">
        <f t="shared" si="18"/>
        <v>1.2711111111111162</v>
      </c>
    </row>
    <row r="57" spans="3:38" x14ac:dyDescent="0.25">
      <c r="C57" s="1" t="s">
        <v>29</v>
      </c>
      <c r="F57" s="1">
        <f>I55/G$15</f>
        <v>45.833333333333336</v>
      </c>
      <c r="I57" s="1">
        <f>IF(I$24&gt;$E$15,0,$F57)</f>
        <v>45.833333333333336</v>
      </c>
      <c r="J57" s="1">
        <f t="shared" ref="J57:AL57" si="19">IF(J$24&gt;$E$15,0,$F57)</f>
        <v>45.833333333333336</v>
      </c>
      <c r="K57" s="1">
        <f t="shared" si="19"/>
        <v>45.833333333333336</v>
      </c>
      <c r="L57" s="1">
        <f t="shared" si="19"/>
        <v>45.833333333333336</v>
      </c>
      <c r="M57" s="1">
        <f t="shared" si="19"/>
        <v>45.833333333333336</v>
      </c>
      <c r="N57" s="1">
        <f t="shared" si="19"/>
        <v>45.833333333333336</v>
      </c>
      <c r="O57" s="1">
        <f t="shared" si="19"/>
        <v>45.833333333333336</v>
      </c>
      <c r="P57" s="1">
        <f t="shared" si="19"/>
        <v>45.833333333333336</v>
      </c>
      <c r="Q57" s="1">
        <f t="shared" si="19"/>
        <v>45.833333333333336</v>
      </c>
      <c r="R57" s="1">
        <f t="shared" si="19"/>
        <v>45.833333333333336</v>
      </c>
      <c r="S57" s="1">
        <f t="shared" si="19"/>
        <v>45.833333333333336</v>
      </c>
      <c r="T57" s="1">
        <f t="shared" si="19"/>
        <v>45.833333333333336</v>
      </c>
      <c r="U57" s="1">
        <f t="shared" si="19"/>
        <v>45.833333333333336</v>
      </c>
      <c r="V57" s="1">
        <f t="shared" si="19"/>
        <v>45.833333333333336</v>
      </c>
      <c r="W57" s="1">
        <f t="shared" si="19"/>
        <v>45.833333333333336</v>
      </c>
      <c r="X57" s="1">
        <f t="shared" si="19"/>
        <v>45.833333333333336</v>
      </c>
      <c r="Y57" s="1">
        <f t="shared" si="19"/>
        <v>45.833333333333336</v>
      </c>
      <c r="Z57" s="1">
        <f t="shared" si="19"/>
        <v>45.833333333333336</v>
      </c>
      <c r="AA57" s="1">
        <f t="shared" si="19"/>
        <v>45.833333333333336</v>
      </c>
      <c r="AB57" s="1">
        <f t="shared" si="19"/>
        <v>45.833333333333336</v>
      </c>
      <c r="AC57" s="1">
        <f t="shared" si="19"/>
        <v>45.833333333333336</v>
      </c>
      <c r="AD57" s="1">
        <f t="shared" si="19"/>
        <v>45.833333333333336</v>
      </c>
      <c r="AE57" s="1">
        <f t="shared" si="19"/>
        <v>45.833333333333336</v>
      </c>
      <c r="AF57" s="1">
        <f t="shared" si="19"/>
        <v>45.833333333333336</v>
      </c>
      <c r="AG57" s="1">
        <f t="shared" si="19"/>
        <v>45.833333333333336</v>
      </c>
      <c r="AH57" s="1">
        <f t="shared" si="19"/>
        <v>45.833333333333336</v>
      </c>
      <c r="AI57" s="1">
        <f t="shared" si="19"/>
        <v>45.833333333333336</v>
      </c>
      <c r="AJ57" s="1">
        <f t="shared" si="19"/>
        <v>45.833333333333336</v>
      </c>
      <c r="AK57" s="1">
        <f t="shared" si="19"/>
        <v>45.833333333333336</v>
      </c>
      <c r="AL57" s="1">
        <f t="shared" si="19"/>
        <v>45.833333333333336</v>
      </c>
    </row>
    <row r="58" spans="3:38" x14ac:dyDescent="0.25">
      <c r="C58" s="1" t="s">
        <v>25</v>
      </c>
      <c r="I58" s="1">
        <f t="shared" ref="I58:AL58" si="20">I55-I57</f>
        <v>1329.1666666666667</v>
      </c>
      <c r="J58" s="1">
        <f t="shared" si="20"/>
        <v>1283.3333333333335</v>
      </c>
      <c r="K58" s="1">
        <f t="shared" si="20"/>
        <v>1237.5000000000002</v>
      </c>
      <c r="L58" s="1">
        <f t="shared" si="20"/>
        <v>1191.666666666667</v>
      </c>
      <c r="M58" s="1">
        <f t="shared" si="20"/>
        <v>1145.8333333333337</v>
      </c>
      <c r="N58" s="1">
        <f t="shared" si="20"/>
        <v>1100.0000000000005</v>
      </c>
      <c r="O58" s="1">
        <f t="shared" si="20"/>
        <v>1054.1666666666672</v>
      </c>
      <c r="P58" s="1">
        <f t="shared" si="20"/>
        <v>1008.3333333333338</v>
      </c>
      <c r="Q58" s="1">
        <f t="shared" si="20"/>
        <v>962.50000000000045</v>
      </c>
      <c r="R58" s="1">
        <f t="shared" si="20"/>
        <v>916.66666666666708</v>
      </c>
      <c r="S58" s="1">
        <f t="shared" si="20"/>
        <v>870.83333333333371</v>
      </c>
      <c r="T58" s="1">
        <f t="shared" si="20"/>
        <v>825.00000000000034</v>
      </c>
      <c r="U58" s="1">
        <f t="shared" si="20"/>
        <v>779.16666666666697</v>
      </c>
      <c r="V58" s="1">
        <f t="shared" si="20"/>
        <v>733.3333333333336</v>
      </c>
      <c r="W58" s="1">
        <f t="shared" si="20"/>
        <v>687.50000000000023</v>
      </c>
      <c r="X58" s="1">
        <f t="shared" si="20"/>
        <v>641.66666666666686</v>
      </c>
      <c r="Y58" s="1">
        <f t="shared" si="20"/>
        <v>595.83333333333348</v>
      </c>
      <c r="Z58" s="1">
        <f t="shared" si="20"/>
        <v>550.00000000000011</v>
      </c>
      <c r="AA58" s="1">
        <f t="shared" si="20"/>
        <v>504.1666666666668</v>
      </c>
      <c r="AB58" s="1">
        <f t="shared" si="20"/>
        <v>458.33333333333348</v>
      </c>
      <c r="AC58" s="1">
        <f t="shared" si="20"/>
        <v>412.50000000000017</v>
      </c>
      <c r="AD58" s="1">
        <f t="shared" si="20"/>
        <v>366.66666666666686</v>
      </c>
      <c r="AE58" s="1">
        <f t="shared" si="20"/>
        <v>320.83333333333354</v>
      </c>
      <c r="AF58" s="1">
        <f t="shared" si="20"/>
        <v>275.00000000000023</v>
      </c>
      <c r="AG58" s="1">
        <f t="shared" si="20"/>
        <v>229.16666666666688</v>
      </c>
      <c r="AH58" s="1">
        <f t="shared" si="20"/>
        <v>183.33333333333354</v>
      </c>
      <c r="AI58" s="1">
        <f t="shared" si="20"/>
        <v>137.5000000000002</v>
      </c>
      <c r="AJ58" s="1">
        <f t="shared" si="20"/>
        <v>91.666666666666856</v>
      </c>
      <c r="AK58" s="1">
        <f t="shared" si="20"/>
        <v>45.83333333333352</v>
      </c>
      <c r="AL58" s="1">
        <f t="shared" si="20"/>
        <v>1.8474111129762605E-13</v>
      </c>
    </row>
    <row r="59" spans="3:38" x14ac:dyDescent="0.25">
      <c r="C59" s="1" t="s">
        <v>27</v>
      </c>
      <c r="F59" s="5">
        <f>ROUND(SUM(I59:AL59),0)</f>
        <v>16</v>
      </c>
      <c r="I59" s="16">
        <f>(I57/$I55)*I$24</f>
        <v>3.3333333333333333E-2</v>
      </c>
      <c r="J59" s="16">
        <f t="shared" ref="J59:AL59" si="21">(J57/$I55)*J$24</f>
        <v>6.6666666666666666E-2</v>
      </c>
      <c r="K59" s="16">
        <f t="shared" si="21"/>
        <v>0.1</v>
      </c>
      <c r="L59" s="16">
        <f t="shared" si="21"/>
        <v>0.13333333333333333</v>
      </c>
      <c r="M59" s="16">
        <f t="shared" si="21"/>
        <v>0.16666666666666666</v>
      </c>
      <c r="N59" s="16">
        <f t="shared" si="21"/>
        <v>0.2</v>
      </c>
      <c r="O59" s="16">
        <f t="shared" si="21"/>
        <v>0.23333333333333334</v>
      </c>
      <c r="P59" s="16">
        <f t="shared" si="21"/>
        <v>0.26666666666666666</v>
      </c>
      <c r="Q59" s="16">
        <f t="shared" si="21"/>
        <v>0.3</v>
      </c>
      <c r="R59" s="16">
        <f t="shared" si="21"/>
        <v>0.33333333333333331</v>
      </c>
      <c r="S59" s="16">
        <f t="shared" si="21"/>
        <v>0.36666666666666664</v>
      </c>
      <c r="T59" s="16">
        <f t="shared" si="21"/>
        <v>0.4</v>
      </c>
      <c r="U59" s="16">
        <f t="shared" si="21"/>
        <v>0.43333333333333335</v>
      </c>
      <c r="V59" s="16">
        <f t="shared" si="21"/>
        <v>0.46666666666666667</v>
      </c>
      <c r="W59" s="16">
        <f t="shared" si="21"/>
        <v>0.5</v>
      </c>
      <c r="X59" s="16">
        <f t="shared" si="21"/>
        <v>0.53333333333333333</v>
      </c>
      <c r="Y59" s="16">
        <f t="shared" si="21"/>
        <v>0.56666666666666665</v>
      </c>
      <c r="Z59" s="16">
        <f t="shared" si="21"/>
        <v>0.6</v>
      </c>
      <c r="AA59" s="16">
        <f t="shared" si="21"/>
        <v>0.6333333333333333</v>
      </c>
      <c r="AB59" s="16">
        <f t="shared" si="21"/>
        <v>0.66666666666666663</v>
      </c>
      <c r="AC59" s="16">
        <f t="shared" si="21"/>
        <v>0.7</v>
      </c>
      <c r="AD59" s="16">
        <f t="shared" si="21"/>
        <v>0.73333333333333328</v>
      </c>
      <c r="AE59" s="16">
        <f t="shared" si="21"/>
        <v>0.76666666666666661</v>
      </c>
      <c r="AF59" s="16">
        <f t="shared" si="21"/>
        <v>0.8</v>
      </c>
      <c r="AG59" s="16">
        <f t="shared" si="21"/>
        <v>0.83333333333333337</v>
      </c>
      <c r="AH59" s="16">
        <f t="shared" si="21"/>
        <v>0.8666666666666667</v>
      </c>
      <c r="AI59" s="16">
        <f t="shared" si="21"/>
        <v>0.9</v>
      </c>
      <c r="AJ59" s="16">
        <f t="shared" si="21"/>
        <v>0.93333333333333335</v>
      </c>
      <c r="AK59" s="16">
        <f t="shared" si="21"/>
        <v>0.96666666666666667</v>
      </c>
      <c r="AL59" s="16">
        <f t="shared" si="21"/>
        <v>1</v>
      </c>
    </row>
    <row r="60" spans="3:38" x14ac:dyDescent="0.25">
      <c r="C60" s="1" t="s">
        <v>28</v>
      </c>
      <c r="F60" s="6">
        <f>SUM(I60:AL60)</f>
        <v>1.0800000000000001E-2</v>
      </c>
      <c r="I60" s="6" t="str">
        <f>IF($F59=I$24,I$26," ")</f>
        <v xml:space="preserve"> </v>
      </c>
      <c r="J60" s="6" t="str">
        <f t="shared" ref="J60" si="22">IF($F59=J$24,J$26," ")</f>
        <v xml:space="preserve"> </v>
      </c>
      <c r="K60" s="6" t="str">
        <f t="shared" ref="K60" si="23">IF($F59=K$24,K$26," ")</f>
        <v xml:space="preserve"> </v>
      </c>
      <c r="L60" s="6" t="str">
        <f t="shared" ref="L60" si="24">IF($F59=L$24,L$26," ")</f>
        <v xml:space="preserve"> </v>
      </c>
      <c r="M60" s="6" t="str">
        <f t="shared" ref="M60" si="25">IF($F59=M$24,M$26," ")</f>
        <v xml:space="preserve"> </v>
      </c>
      <c r="N60" s="6" t="str">
        <f t="shared" ref="N60" si="26">IF($F59=N$24,N$26," ")</f>
        <v xml:space="preserve"> </v>
      </c>
      <c r="O60" s="6" t="str">
        <f t="shared" ref="O60" si="27">IF($F59=O$24,O$26," ")</f>
        <v xml:space="preserve"> </v>
      </c>
      <c r="P60" s="6" t="str">
        <f t="shared" ref="P60" si="28">IF($F59=P$24,P$26," ")</f>
        <v xml:space="preserve"> </v>
      </c>
      <c r="Q60" s="6" t="str">
        <f t="shared" ref="Q60" si="29">IF($F59=Q$24,Q$26," ")</f>
        <v xml:space="preserve"> </v>
      </c>
      <c r="R60" s="6" t="str">
        <f t="shared" ref="R60" si="30">IF($F59=R$24,R$26," ")</f>
        <v xml:space="preserve"> </v>
      </c>
      <c r="S60" s="6" t="str">
        <f t="shared" ref="S60" si="31">IF($F59=S$24,S$26," ")</f>
        <v xml:space="preserve"> </v>
      </c>
      <c r="T60" s="6" t="str">
        <f t="shared" ref="T60" si="32">IF($F59=T$24,T$26," ")</f>
        <v xml:space="preserve"> </v>
      </c>
      <c r="U60" s="6" t="str">
        <f t="shared" ref="U60" si="33">IF($F59=U$24,U$26," ")</f>
        <v xml:space="preserve"> </v>
      </c>
      <c r="V60" s="6" t="str">
        <f t="shared" ref="V60" si="34">IF($F59=V$24,V$26," ")</f>
        <v xml:space="preserve"> </v>
      </c>
      <c r="W60" s="6" t="str">
        <f t="shared" ref="W60" si="35">IF($F59=W$24,W$26," ")</f>
        <v xml:space="preserve"> </v>
      </c>
      <c r="X60" s="6">
        <f t="shared" ref="X60" si="36">IF($F59=X$24,X$26," ")</f>
        <v>1.0800000000000001E-2</v>
      </c>
      <c r="Y60" s="6" t="str">
        <f t="shared" ref="Y60" si="37">IF($F59=Y$24,Y$26," ")</f>
        <v xml:space="preserve"> </v>
      </c>
      <c r="Z60" s="6" t="str">
        <f t="shared" ref="Z60" si="38">IF($F59=Z$24,Z$26," ")</f>
        <v xml:space="preserve"> </v>
      </c>
      <c r="AA60" s="6" t="str">
        <f t="shared" ref="AA60" si="39">IF($F59=AA$24,AA$26," ")</f>
        <v xml:space="preserve"> </v>
      </c>
      <c r="AB60" s="6" t="str">
        <f t="shared" ref="AB60" si="40">IF($F59=AB$24,AB$26," ")</f>
        <v xml:space="preserve"> </v>
      </c>
      <c r="AC60" s="6" t="str">
        <f t="shared" ref="AC60" si="41">IF($F59=AC$24,AC$26," ")</f>
        <v xml:space="preserve"> </v>
      </c>
      <c r="AD60" s="6" t="str">
        <f t="shared" ref="AD60" si="42">IF($F59=AD$24,AD$26," ")</f>
        <v xml:space="preserve"> </v>
      </c>
      <c r="AE60" s="6" t="str">
        <f t="shared" ref="AE60" si="43">IF($F59=AE$24,AE$26," ")</f>
        <v xml:space="preserve"> </v>
      </c>
      <c r="AF60" s="6" t="str">
        <f t="shared" ref="AF60" si="44">IF($F59=AF$24,AF$26," ")</f>
        <v xml:space="preserve"> </v>
      </c>
      <c r="AG60" s="6" t="str">
        <f t="shared" ref="AG60" si="45">IF($F59=AG$24,AG$26," ")</f>
        <v xml:space="preserve"> </v>
      </c>
      <c r="AH60" s="6" t="str">
        <f t="shared" ref="AH60" si="46">IF($F59=AH$24,AH$26," ")</f>
        <v xml:space="preserve"> </v>
      </c>
      <c r="AI60" s="6" t="str">
        <f t="shared" ref="AI60" si="47">IF($F59=AI$24,AI$26," ")</f>
        <v xml:space="preserve"> </v>
      </c>
      <c r="AJ60" s="6" t="str">
        <f t="shared" ref="AJ60" si="48">IF($F59=AJ$24,AJ$26," ")</f>
        <v xml:space="preserve"> </v>
      </c>
      <c r="AK60" s="6" t="str">
        <f t="shared" ref="AK60" si="49">IF($F59=AK$24,AK$26," ")</f>
        <v xml:space="preserve"> </v>
      </c>
      <c r="AL60" s="6" t="str">
        <f t="shared" ref="AL60" si="50">IF($F59=AL$24,AL$26," ")</f>
        <v xml:space="preserve"> </v>
      </c>
    </row>
    <row r="61" spans="3:38" x14ac:dyDescent="0.25">
      <c r="C61" s="1" t="s">
        <v>30</v>
      </c>
      <c r="F61" s="1">
        <f>SUM(I61:R61)</f>
        <v>81.033333333333346</v>
      </c>
      <c r="I61" s="1">
        <f>$E$19*I56</f>
        <v>9.5333333333333332</v>
      </c>
      <c r="J61" s="1">
        <f t="shared" ref="J61:AL61" si="51">$E$19*J56</f>
        <v>9.2155555555555555</v>
      </c>
      <c r="K61" s="1">
        <f t="shared" si="51"/>
        <v>8.8977777777777778</v>
      </c>
      <c r="L61" s="1">
        <f t="shared" si="51"/>
        <v>8.5800000000000018</v>
      </c>
      <c r="M61" s="1">
        <f t="shared" si="51"/>
        <v>8.2622222222222241</v>
      </c>
      <c r="N61" s="1">
        <f t="shared" si="51"/>
        <v>7.9444444444444464</v>
      </c>
      <c r="O61" s="1">
        <f t="shared" si="51"/>
        <v>7.6266666666666696</v>
      </c>
      <c r="P61" s="1">
        <f t="shared" si="51"/>
        <v>7.3088888888888919</v>
      </c>
      <c r="Q61" s="1">
        <f t="shared" si="51"/>
        <v>6.9911111111111142</v>
      </c>
      <c r="R61" s="1">
        <f t="shared" si="51"/>
        <v>6.6733333333333364</v>
      </c>
      <c r="S61" s="1">
        <f t="shared" si="51"/>
        <v>6.3555555555555578</v>
      </c>
      <c r="T61" s="1">
        <f t="shared" si="51"/>
        <v>6.0377777777777801</v>
      </c>
      <c r="U61" s="1">
        <f t="shared" si="51"/>
        <v>5.7200000000000024</v>
      </c>
      <c r="V61" s="1">
        <f t="shared" si="51"/>
        <v>5.4022222222222238</v>
      </c>
      <c r="W61" s="1">
        <f t="shared" si="51"/>
        <v>5.0844444444444461</v>
      </c>
      <c r="X61" s="1">
        <f t="shared" si="51"/>
        <v>4.7666666666666684</v>
      </c>
      <c r="Y61" s="1">
        <f t="shared" si="51"/>
        <v>4.4488888888888898</v>
      </c>
      <c r="Z61" s="1">
        <f t="shared" si="51"/>
        <v>4.1311111111111121</v>
      </c>
      <c r="AA61" s="1">
        <f t="shared" si="51"/>
        <v>3.8133333333333339</v>
      </c>
      <c r="AB61" s="1">
        <f t="shared" si="51"/>
        <v>3.4955555555555562</v>
      </c>
      <c r="AC61" s="1">
        <f t="shared" si="51"/>
        <v>3.1777777777777785</v>
      </c>
      <c r="AD61" s="1">
        <f t="shared" si="51"/>
        <v>2.8600000000000012</v>
      </c>
      <c r="AE61" s="1">
        <f t="shared" si="51"/>
        <v>2.5422222222222235</v>
      </c>
      <c r="AF61" s="1">
        <f t="shared" si="51"/>
        <v>2.2244444444444458</v>
      </c>
      <c r="AG61" s="1">
        <f t="shared" si="51"/>
        <v>1.9066666666666681</v>
      </c>
      <c r="AH61" s="1">
        <f t="shared" si="51"/>
        <v>1.5888888888888903</v>
      </c>
      <c r="AI61" s="1">
        <f t="shared" si="51"/>
        <v>1.2711111111111124</v>
      </c>
      <c r="AJ61" s="1">
        <f t="shared" si="51"/>
        <v>0.9533333333333347</v>
      </c>
      <c r="AK61" s="1">
        <f t="shared" si="51"/>
        <v>0.63555555555555687</v>
      </c>
      <c r="AL61" s="1">
        <f t="shared" si="51"/>
        <v>0.31777777777777905</v>
      </c>
    </row>
    <row r="62" spans="3:38" x14ac:dyDescent="0.25">
      <c r="C62" s="1" t="s">
        <v>31</v>
      </c>
      <c r="F62" s="1">
        <f>NPV(F60,I61:AL61)</f>
        <v>132.15592908862138</v>
      </c>
    </row>
    <row r="63" spans="3:38" x14ac:dyDescent="0.25">
      <c r="C63" s="1" t="s">
        <v>32</v>
      </c>
      <c r="F63" s="1">
        <f>NPV(F56,I61:AL61)</f>
        <v>112.43592642556506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A2F3E-94C3-4104-BB26-C967984AE1B9}">
  <dimension ref="H7:S23"/>
  <sheetViews>
    <sheetView showGridLines="0" zoomScaleNormal="100" workbookViewId="0">
      <selection activeCell="E11" sqref="E11"/>
    </sheetView>
  </sheetViews>
  <sheetFormatPr defaultRowHeight="15" x14ac:dyDescent="0.25"/>
  <cols>
    <col min="10" max="10" width="4" customWidth="1"/>
    <col min="12" max="12" width="2.28515625" customWidth="1"/>
    <col min="14" max="14" width="2.28515625" customWidth="1"/>
  </cols>
  <sheetData>
    <row r="7" spans="8:19" x14ac:dyDescent="0.25">
      <c r="S7" s="20" t="s">
        <v>64</v>
      </c>
    </row>
    <row r="9" spans="8:19" ht="18.75" x14ac:dyDescent="0.3">
      <c r="H9" s="34" t="s">
        <v>66</v>
      </c>
    </row>
    <row r="11" spans="8:19" x14ac:dyDescent="0.25">
      <c r="K11" s="35" t="s">
        <v>61</v>
      </c>
      <c r="L11" s="35"/>
      <c r="M11" s="35" t="s">
        <v>62</v>
      </c>
      <c r="N11" s="35"/>
      <c r="O11" s="35" t="s">
        <v>63</v>
      </c>
    </row>
    <row r="12" spans="8:19" x14ac:dyDescent="0.25">
      <c r="I12" s="33" t="s">
        <v>55</v>
      </c>
    </row>
    <row r="13" spans="8:19" ht="15.75" x14ac:dyDescent="0.25">
      <c r="I13" s="33" t="s">
        <v>56</v>
      </c>
      <c r="K13" s="32">
        <f>-'Sub Port'!O5</f>
        <v>-1129.9319727891159</v>
      </c>
      <c r="L13" s="32"/>
      <c r="M13" s="32">
        <v>0</v>
      </c>
      <c r="N13" s="32"/>
      <c r="O13" s="32">
        <f>SUM(K13:M13)</f>
        <v>-1129.9319727891159</v>
      </c>
    </row>
    <row r="14" spans="8:19" ht="7.5" customHeight="1" x14ac:dyDescent="0.25">
      <c r="I14" s="33"/>
      <c r="K14" s="32"/>
      <c r="L14" s="32"/>
      <c r="M14" s="36"/>
      <c r="N14" s="32"/>
      <c r="O14" s="32"/>
    </row>
    <row r="15" spans="8:19" ht="15.75" x14ac:dyDescent="0.25">
      <c r="I15" s="33" t="s">
        <v>57</v>
      </c>
      <c r="K15" s="32"/>
      <c r="L15" s="32"/>
      <c r="M15" s="36"/>
      <c r="N15" s="32"/>
      <c r="O15" s="32"/>
    </row>
    <row r="16" spans="8:19" ht="15.75" x14ac:dyDescent="0.25">
      <c r="I16" s="33" t="s">
        <v>58</v>
      </c>
      <c r="K16" s="32">
        <f>-'Sub Port'!O11</f>
        <v>-246.21666666666675</v>
      </c>
      <c r="L16" s="32"/>
      <c r="M16" s="36">
        <f>'Sub Port'!L2</f>
        <v>55</v>
      </c>
      <c r="N16" s="32"/>
      <c r="O16" s="32">
        <f>SUM(K16:M16)</f>
        <v>-191.21666666666675</v>
      </c>
    </row>
    <row r="17" spans="8:15" ht="9" customHeight="1" x14ac:dyDescent="0.25">
      <c r="I17" s="33"/>
      <c r="K17" s="32"/>
      <c r="L17" s="32"/>
      <c r="M17" s="36"/>
      <c r="N17" s="32"/>
      <c r="O17" s="32"/>
    </row>
    <row r="18" spans="8:15" ht="15.75" x14ac:dyDescent="0.25">
      <c r="I18" s="33" t="s">
        <v>59</v>
      </c>
      <c r="K18" s="32"/>
      <c r="L18" s="32"/>
      <c r="M18" s="36"/>
      <c r="N18" s="32"/>
      <c r="O18" s="32"/>
    </row>
    <row r="19" spans="8:15" ht="15.75" x14ac:dyDescent="0.25">
      <c r="I19" s="33" t="s">
        <v>60</v>
      </c>
      <c r="K19" s="39">
        <v>0</v>
      </c>
      <c r="L19" s="39"/>
      <c r="M19" s="40">
        <f>'Sub Port'!R3</f>
        <v>22.000000000000004</v>
      </c>
      <c r="N19" s="39"/>
      <c r="O19" s="40">
        <f>SUM(K19:M19)</f>
        <v>22.000000000000004</v>
      </c>
    </row>
    <row r="20" spans="8:15" ht="8.25" customHeight="1" x14ac:dyDescent="0.25">
      <c r="I20" s="31"/>
      <c r="K20" s="32"/>
      <c r="L20" s="32"/>
      <c r="M20" s="36"/>
      <c r="N20" s="32"/>
      <c r="O20" s="32"/>
    </row>
    <row r="21" spans="8:15" ht="15.75" x14ac:dyDescent="0.25">
      <c r="I21" s="33" t="s">
        <v>38</v>
      </c>
      <c r="J21" s="31"/>
      <c r="K21" s="37">
        <f>SUM(K13:K20)</f>
        <v>-1376.1486394557826</v>
      </c>
      <c r="L21" s="37"/>
      <c r="M21" s="38">
        <f>SUM(M13:M20)</f>
        <v>77</v>
      </c>
      <c r="N21" s="37"/>
      <c r="O21" s="37">
        <f>SUM(O13:O20)</f>
        <v>-1299.1486394557826</v>
      </c>
    </row>
    <row r="22" spans="8:15" ht="4.5" customHeight="1" x14ac:dyDescent="0.25"/>
    <row r="23" spans="8:15" x14ac:dyDescent="0.25">
      <c r="H23" s="41" t="s">
        <v>65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 Port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Ryan</dc:creator>
  <cp:lastModifiedBy>John Ryan</cp:lastModifiedBy>
  <dcterms:created xsi:type="dcterms:W3CDTF">2020-09-21T13:34:10Z</dcterms:created>
  <dcterms:modified xsi:type="dcterms:W3CDTF">2020-10-03T17:01:56Z</dcterms:modified>
</cp:coreProperties>
</file>